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10" windowWidth="14355" windowHeight="5205" activeTab="1"/>
  </bookViews>
  <sheets>
    <sheet name="Introduction" sheetId="14" r:id="rId1"/>
    <sheet name="GTO Multi Year MAR" sheetId="9" r:id="rId2"/>
    <sheet name="GSO Multi Year MAR" sheetId="13" r:id="rId3"/>
    <sheet name="Sheet1" sheetId="15" r:id="rId4"/>
  </sheets>
  <externalReferences>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MAR'!$C$1:$AM$56</definedName>
    <definedName name="_xlnm.Print_Area" localSheetId="1">'GTO Multi Year MAR'!$C$1:$AM$85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L28" i="13" l="1"/>
  <c r="M28" i="13"/>
  <c r="N28" i="13"/>
  <c r="L23" i="13"/>
  <c r="M23" i="13"/>
  <c r="N23" i="13"/>
  <c r="M37" i="13"/>
  <c r="L37" i="13"/>
  <c r="N37" i="13"/>
  <c r="N34" i="13"/>
  <c r="M34" i="13"/>
  <c r="L34" i="13"/>
  <c r="N18" i="13"/>
  <c r="M18" i="13"/>
  <c r="L18" i="13"/>
  <c r="M38" i="13" l="1"/>
  <c r="L38" i="13"/>
  <c r="N38" i="13"/>
  <c r="O38" i="13" s="1"/>
  <c r="AE54" i="9" l="1"/>
  <c r="K54" i="9"/>
  <c r="I42" i="9"/>
  <c r="J42" i="9"/>
  <c r="H42" i="9"/>
  <c r="G42" i="9"/>
  <c r="K28" i="9"/>
  <c r="L28" i="9"/>
  <c r="M28" i="9"/>
  <c r="N28" i="9"/>
  <c r="H28" i="9"/>
  <c r="I28" i="9"/>
  <c r="J28" i="9"/>
  <c r="G28" i="9"/>
  <c r="N18" i="9"/>
  <c r="O18" i="9" s="1"/>
  <c r="M18" i="9"/>
  <c r="M42" i="9" s="1"/>
  <c r="L18" i="9"/>
  <c r="L42" i="9" s="1"/>
  <c r="K18" i="9"/>
  <c r="K42" i="9" s="1"/>
  <c r="J18" i="9"/>
  <c r="I18" i="9"/>
  <c r="H18" i="9"/>
  <c r="G18" i="13"/>
  <c r="G18" i="9"/>
  <c r="AI12" i="9"/>
  <c r="AI13" i="9"/>
  <c r="H23" i="13"/>
  <c r="I23" i="13"/>
  <c r="J23" i="13"/>
  <c r="K23" i="13"/>
  <c r="G23" i="13"/>
  <c r="G31" i="13"/>
  <c r="H28" i="13"/>
  <c r="I28" i="13"/>
  <c r="J28" i="13"/>
  <c r="K28" i="13"/>
  <c r="G28" i="13"/>
  <c r="K18" i="13"/>
  <c r="J18" i="13"/>
  <c r="I18" i="13"/>
  <c r="H18" i="13"/>
  <c r="G38" i="13"/>
  <c r="N42" i="9" l="1"/>
  <c r="H38" i="13"/>
  <c r="J38" i="13"/>
  <c r="I38" i="13"/>
  <c r="AB30" i="13" l="1"/>
  <c r="AC30" i="13"/>
  <c r="AD30" i="13"/>
  <c r="AE30" i="13"/>
  <c r="AF30" i="13"/>
  <c r="AG30" i="13"/>
  <c r="AH30" i="13"/>
  <c r="AI30" i="13"/>
  <c r="AA30" i="13"/>
  <c r="AB31" i="13"/>
  <c r="AC31" i="13"/>
  <c r="AD31" i="13"/>
  <c r="AE31" i="13"/>
  <c r="AF31" i="13"/>
  <c r="AG31" i="13"/>
  <c r="AH31" i="13"/>
  <c r="AI31" i="13"/>
  <c r="AA31" i="13"/>
  <c r="K34" i="13"/>
  <c r="AI11" i="13"/>
  <c r="AI12" i="13"/>
  <c r="AI14" i="13"/>
  <c r="AI15" i="13"/>
  <c r="AI16" i="13"/>
  <c r="AI17" i="13"/>
  <c r="AI18" i="13"/>
  <c r="AI20" i="13"/>
  <c r="AI21" i="13"/>
  <c r="AI22" i="13"/>
  <c r="AI23" i="13"/>
  <c r="AI25" i="13"/>
  <c r="AI26" i="13"/>
  <c r="AI27" i="13"/>
  <c r="AI28" i="13"/>
  <c r="AI33" i="13"/>
  <c r="AI34" i="13"/>
  <c r="AI36" i="13"/>
  <c r="AI37" i="13"/>
  <c r="X37" i="13"/>
  <c r="W37" i="13"/>
  <c r="V37" i="13"/>
  <c r="U37" i="13"/>
  <c r="T37" i="13"/>
  <c r="S37" i="13"/>
  <c r="R37" i="13"/>
  <c r="Q37" i="13"/>
  <c r="X34" i="13"/>
  <c r="W34" i="13"/>
  <c r="V34" i="13"/>
  <c r="V38" i="13" s="1"/>
  <c r="U34" i="13"/>
  <c r="T34" i="13"/>
  <c r="S34" i="13"/>
  <c r="R34" i="13"/>
  <c r="R38" i="13" s="1"/>
  <c r="Q34" i="13"/>
  <c r="Q31" i="13"/>
  <c r="X28" i="13"/>
  <c r="W28" i="13"/>
  <c r="V28" i="13"/>
  <c r="U28" i="13"/>
  <c r="T28" i="13"/>
  <c r="S28" i="13"/>
  <c r="R28" i="13"/>
  <c r="Q28" i="13"/>
  <c r="X23" i="13"/>
  <c r="W23" i="13"/>
  <c r="V23" i="13"/>
  <c r="U23" i="13"/>
  <c r="T23" i="13"/>
  <c r="S23" i="13"/>
  <c r="R23" i="13"/>
  <c r="Q23" i="13"/>
  <c r="X18" i="13"/>
  <c r="X38" i="13" s="1"/>
  <c r="Y38" i="13" s="1"/>
  <c r="W18" i="13"/>
  <c r="W38" i="13" s="1"/>
  <c r="V18" i="13"/>
  <c r="U18" i="13"/>
  <c r="U38" i="13" s="1"/>
  <c r="T18" i="13"/>
  <c r="T38" i="13" s="1"/>
  <c r="S18" i="13"/>
  <c r="S38" i="13" s="1"/>
  <c r="R18" i="13"/>
  <c r="Q18" i="13"/>
  <c r="Q38" i="13" s="1"/>
  <c r="AI46" i="9"/>
  <c r="AI47" i="9"/>
  <c r="AI48" i="9"/>
  <c r="AI49" i="9"/>
  <c r="AI50" i="9"/>
  <c r="AI51" i="9"/>
  <c r="AI52" i="9"/>
  <c r="AI53" i="9"/>
  <c r="AI56" i="9"/>
  <c r="AI57" i="9"/>
  <c r="AI58" i="9"/>
  <c r="AI59" i="9"/>
  <c r="AI61" i="9"/>
  <c r="AI62" i="9"/>
  <c r="AI63" i="9"/>
  <c r="AI64" i="9"/>
  <c r="AI65" i="9"/>
  <c r="AA62" i="9"/>
  <c r="AB62" i="9"/>
  <c r="AC62" i="9"/>
  <c r="AD62" i="9"/>
  <c r="AE62" i="9"/>
  <c r="AF62" i="9"/>
  <c r="AG62" i="9"/>
  <c r="AH62" i="9"/>
  <c r="AA63" i="9"/>
  <c r="AB63" i="9"/>
  <c r="AC63" i="9"/>
  <c r="AD63" i="9"/>
  <c r="AE63" i="9"/>
  <c r="AF63" i="9"/>
  <c r="AG63" i="9"/>
  <c r="AH63" i="9"/>
  <c r="AA64" i="9"/>
  <c r="AB64" i="9"/>
  <c r="AC64" i="9"/>
  <c r="AD64" i="9"/>
  <c r="AE64" i="9"/>
  <c r="AF64" i="9"/>
  <c r="AG64" i="9"/>
  <c r="AH64" i="9"/>
  <c r="AA65" i="9"/>
  <c r="AB65" i="9"/>
  <c r="AC65" i="9"/>
  <c r="AD65" i="9"/>
  <c r="AE65" i="9"/>
  <c r="AF65" i="9"/>
  <c r="AG65" i="9"/>
  <c r="AH65" i="9"/>
  <c r="AA66" i="9"/>
  <c r="AB66" i="9"/>
  <c r="AC66" i="9"/>
  <c r="AD66" i="9"/>
  <c r="AA67" i="9"/>
  <c r="AB67" i="9"/>
  <c r="AC67" i="9"/>
  <c r="AD67" i="9"/>
  <c r="AA68" i="9"/>
  <c r="AB68" i="9"/>
  <c r="AC68" i="9"/>
  <c r="AD68" i="9"/>
  <c r="AA69" i="9"/>
  <c r="AB69" i="9"/>
  <c r="AC69" i="9"/>
  <c r="AD69" i="9"/>
  <c r="AE69" i="9"/>
  <c r="AA70" i="9"/>
  <c r="AB70" i="9"/>
  <c r="AC70" i="9"/>
  <c r="AD70" i="9"/>
  <c r="AA71" i="9"/>
  <c r="AB71" i="9"/>
  <c r="AC71" i="9"/>
  <c r="AD71" i="9"/>
  <c r="AB61" i="9"/>
  <c r="AC61" i="9"/>
  <c r="AD61" i="9"/>
  <c r="AE61" i="9"/>
  <c r="AF61" i="9"/>
  <c r="AG61" i="9"/>
  <c r="AH61" i="9"/>
  <c r="AA61" i="9"/>
  <c r="AA56" i="9"/>
  <c r="AB56" i="9"/>
  <c r="AC56" i="9"/>
  <c r="AD56" i="9"/>
  <c r="AE56" i="9"/>
  <c r="AF56" i="9"/>
  <c r="AG56" i="9"/>
  <c r="AH56" i="9"/>
  <c r="AA57" i="9"/>
  <c r="AB57" i="9"/>
  <c r="AC57" i="9"/>
  <c r="AD57" i="9"/>
  <c r="AE57" i="9"/>
  <c r="AF57" i="9"/>
  <c r="AG57" i="9"/>
  <c r="AH57" i="9"/>
  <c r="AA58" i="9"/>
  <c r="AB58" i="9"/>
  <c r="AC58" i="9"/>
  <c r="AD58" i="9"/>
  <c r="AE58" i="9"/>
  <c r="AF58" i="9"/>
  <c r="AG58" i="9"/>
  <c r="AH58" i="9"/>
  <c r="AA59" i="9"/>
  <c r="AB59" i="9"/>
  <c r="AC59" i="9"/>
  <c r="AD59" i="9"/>
  <c r="AE59" i="9"/>
  <c r="AF59" i="9"/>
  <c r="AG59" i="9"/>
  <c r="AH59" i="9"/>
  <c r="AB55" i="9"/>
  <c r="AC55" i="9"/>
  <c r="AA55" i="9"/>
  <c r="AF47" i="9" l="1"/>
  <c r="AA47" i="9"/>
  <c r="AB47" i="9"/>
  <c r="AC47" i="9"/>
  <c r="AD47" i="9"/>
  <c r="AE47" i="9"/>
  <c r="AG47" i="9"/>
  <c r="AH47" i="9"/>
  <c r="AA48" i="9"/>
  <c r="AB48" i="9"/>
  <c r="AC48" i="9"/>
  <c r="AD48" i="9"/>
  <c r="AE48" i="9"/>
  <c r="AF48" i="9"/>
  <c r="AG48" i="9"/>
  <c r="AH48" i="9"/>
  <c r="AA49" i="9"/>
  <c r="AB49" i="9"/>
  <c r="AC49" i="9"/>
  <c r="AD49" i="9"/>
  <c r="AE49" i="9"/>
  <c r="AF49" i="9"/>
  <c r="AG49" i="9"/>
  <c r="AH49" i="9"/>
  <c r="AA50" i="9"/>
  <c r="AB50" i="9"/>
  <c r="AC50" i="9"/>
  <c r="AD50" i="9"/>
  <c r="AE50" i="9"/>
  <c r="AF50" i="9"/>
  <c r="AG50" i="9"/>
  <c r="AH50" i="9"/>
  <c r="AA51" i="9"/>
  <c r="AB51" i="9"/>
  <c r="AC51" i="9"/>
  <c r="AD51" i="9"/>
  <c r="AE51" i="9"/>
  <c r="AF51" i="9"/>
  <c r="AG51" i="9"/>
  <c r="AH51" i="9"/>
  <c r="AA52" i="9"/>
  <c r="AB52" i="9"/>
  <c r="AC52" i="9"/>
  <c r="AD52" i="9"/>
  <c r="AE52" i="9"/>
  <c r="AF52" i="9"/>
  <c r="AG52" i="9"/>
  <c r="AH52" i="9"/>
  <c r="AA53" i="9"/>
  <c r="AB53" i="9"/>
  <c r="AC53" i="9"/>
  <c r="AD53" i="9"/>
  <c r="AE53" i="9"/>
  <c r="AF53" i="9"/>
  <c r="AG53" i="9"/>
  <c r="AH53" i="9"/>
  <c r="AA54" i="9"/>
  <c r="AB54" i="9"/>
  <c r="AC54" i="9"/>
  <c r="AB46" i="9"/>
  <c r="AC46" i="9"/>
  <c r="AD46" i="9"/>
  <c r="AE46" i="9"/>
  <c r="AF46" i="9"/>
  <c r="AG46" i="9"/>
  <c r="AH46" i="9"/>
  <c r="R71" i="9"/>
  <c r="S71" i="9"/>
  <c r="T71" i="9"/>
  <c r="U71" i="9"/>
  <c r="V71" i="9"/>
  <c r="W71" i="9"/>
  <c r="X71" i="9"/>
  <c r="Y71" i="9"/>
  <c r="Q71" i="9"/>
  <c r="T60" i="9"/>
  <c r="AD60" i="9" s="1"/>
  <c r="X60" i="9"/>
  <c r="Y60" i="9"/>
  <c r="R54" i="9"/>
  <c r="S54" i="9"/>
  <c r="T54" i="9"/>
  <c r="U54" i="9"/>
  <c r="V54" i="9"/>
  <c r="W54" i="9"/>
  <c r="X54" i="9"/>
  <c r="Y54" i="9"/>
  <c r="Q54" i="9"/>
  <c r="S42" i="9"/>
  <c r="S60" i="9" s="1"/>
  <c r="AC60" i="9" s="1"/>
  <c r="T42" i="9"/>
  <c r="U42" i="9"/>
  <c r="U60" i="9" s="1"/>
  <c r="V42" i="9"/>
  <c r="V60" i="9" s="1"/>
  <c r="W42" i="9"/>
  <c r="W60" i="9" s="1"/>
  <c r="X42" i="9"/>
  <c r="R42" i="9"/>
  <c r="R60" i="9" s="1"/>
  <c r="AB60" i="9" s="1"/>
  <c r="Q42" i="9"/>
  <c r="Q60" i="9" s="1"/>
  <c r="AA60" i="9" s="1"/>
  <c r="AA46" i="9"/>
  <c r="J54" i="9"/>
  <c r="J84" i="9"/>
  <c r="AD54" i="9" l="1"/>
  <c r="J55" i="9"/>
  <c r="AD55" i="9" s="1"/>
  <c r="K48" i="9"/>
  <c r="D3" i="13" l="1"/>
  <c r="F6" i="13" s="1"/>
  <c r="G7" i="9"/>
  <c r="G54" i="13" l="1"/>
  <c r="H54" i="13"/>
  <c r="I54" i="13"/>
  <c r="J54" i="13"/>
  <c r="H42" i="13"/>
  <c r="I42" i="13"/>
  <c r="J42" i="13"/>
  <c r="G42" i="13"/>
  <c r="AD38" i="13" l="1"/>
  <c r="AC38" i="13"/>
  <c r="AB38" i="13"/>
  <c r="AA38" i="13"/>
  <c r="AD37" i="13"/>
  <c r="AC37" i="13"/>
  <c r="AB37" i="13"/>
  <c r="AA37" i="13"/>
  <c r="AD36" i="13"/>
  <c r="AC36" i="13"/>
  <c r="AB36" i="13"/>
  <c r="AA36" i="13"/>
  <c r="AD34" i="13"/>
  <c r="AC34" i="13"/>
  <c r="AB34" i="13"/>
  <c r="AA34" i="13"/>
  <c r="AD33" i="13"/>
  <c r="AC33" i="13"/>
  <c r="AB33" i="13"/>
  <c r="AA33" i="13"/>
  <c r="AD28" i="13"/>
  <c r="AC28" i="13"/>
  <c r="AB28" i="13"/>
  <c r="AA28" i="13"/>
  <c r="AD27" i="13"/>
  <c r="AC27" i="13"/>
  <c r="AB27" i="13"/>
  <c r="AA27" i="13"/>
  <c r="AD26" i="13"/>
  <c r="AC26" i="13"/>
  <c r="AB26" i="13"/>
  <c r="AA26" i="13"/>
  <c r="AH25" i="13"/>
  <c r="AG25" i="13"/>
  <c r="AF25" i="13"/>
  <c r="AE25" i="13"/>
  <c r="AD25" i="13"/>
  <c r="AC25" i="13"/>
  <c r="AB25" i="13"/>
  <c r="AA25" i="13"/>
  <c r="AD23" i="13"/>
  <c r="AC23" i="13"/>
  <c r="AB23" i="13"/>
  <c r="AA23" i="13"/>
  <c r="AD22" i="13"/>
  <c r="AC22" i="13"/>
  <c r="AB22" i="13"/>
  <c r="AA22" i="13"/>
  <c r="AD21" i="13"/>
  <c r="AC21" i="13"/>
  <c r="AB21" i="13"/>
  <c r="AA21" i="13"/>
  <c r="AH20" i="13"/>
  <c r="AG20" i="13"/>
  <c r="AF20" i="13"/>
  <c r="AE20" i="13"/>
  <c r="AD20" i="13"/>
  <c r="AC20" i="13"/>
  <c r="AB20" i="13"/>
  <c r="AA20" i="13"/>
  <c r="AD18" i="13"/>
  <c r="AC18" i="13"/>
  <c r="AB18" i="13"/>
  <c r="AA18" i="13"/>
  <c r="AD17" i="13"/>
  <c r="AC17" i="13"/>
  <c r="AB17" i="13"/>
  <c r="AA17" i="13"/>
  <c r="AD16" i="13"/>
  <c r="AC16" i="13"/>
  <c r="AB16" i="13"/>
  <c r="AA16" i="13"/>
  <c r="AD15" i="13"/>
  <c r="AC15" i="13"/>
  <c r="AB15" i="13"/>
  <c r="AA15" i="13"/>
  <c r="AD14" i="13"/>
  <c r="AC14" i="13"/>
  <c r="AB14" i="13"/>
  <c r="AA14" i="13"/>
  <c r="AD12" i="13"/>
  <c r="AC12" i="13"/>
  <c r="AB12" i="13"/>
  <c r="AA12" i="13"/>
  <c r="AB11" i="13"/>
  <c r="AC11" i="13"/>
  <c r="AD11" i="13"/>
  <c r="AA11" i="13"/>
  <c r="AF36" i="13"/>
  <c r="K37" i="13"/>
  <c r="K38" i="13" s="1"/>
  <c r="AF33" i="13"/>
  <c r="AG33" i="13"/>
  <c r="AH33" i="13"/>
  <c r="AE34" i="13"/>
  <c r="AF28" i="13"/>
  <c r="AG28" i="13"/>
  <c r="AH28" i="13"/>
  <c r="AE28" i="13"/>
  <c r="AF27" i="13"/>
  <c r="AG27" i="13"/>
  <c r="AH27" i="13"/>
  <c r="AE27" i="13"/>
  <c r="AF26" i="13"/>
  <c r="AG26" i="13"/>
  <c r="AH26" i="13"/>
  <c r="AE26" i="13"/>
  <c r="AF23" i="13"/>
  <c r="AG23" i="13"/>
  <c r="AH23" i="13"/>
  <c r="AE23" i="13"/>
  <c r="AF21" i="13"/>
  <c r="AG21" i="13"/>
  <c r="AH21" i="13"/>
  <c r="AE21" i="13"/>
  <c r="AF22" i="13"/>
  <c r="AG22" i="13"/>
  <c r="AH22" i="13"/>
  <c r="AE22" i="13"/>
  <c r="AE37" i="13" l="1"/>
  <c r="K42" i="13"/>
  <c r="AE33" i="13"/>
  <c r="AE36" i="13"/>
  <c r="AF37" i="13"/>
  <c r="AF17" i="13"/>
  <c r="AE17" i="13"/>
  <c r="AG34" i="13" l="1"/>
  <c r="AF34" i="13"/>
  <c r="AH34" i="13"/>
  <c r="AF15" i="13"/>
  <c r="AG15" i="13"/>
  <c r="AH15" i="13"/>
  <c r="AE15" i="13"/>
  <c r="AF14" i="13"/>
  <c r="AG14" i="13"/>
  <c r="AH14" i="13"/>
  <c r="AE14" i="13"/>
  <c r="AF12" i="13"/>
  <c r="AG12" i="13"/>
  <c r="AH12" i="13"/>
  <c r="AE12" i="13"/>
  <c r="AF11" i="13"/>
  <c r="AG11" i="13"/>
  <c r="AH11" i="13"/>
  <c r="AE11" i="13"/>
  <c r="AD42" i="9" l="1"/>
  <c r="AC42" i="9"/>
  <c r="AB42" i="9"/>
  <c r="AA42" i="9"/>
  <c r="AD40" i="9"/>
  <c r="AC40" i="9"/>
  <c r="AB40" i="9"/>
  <c r="AA40" i="9"/>
  <c r="AD39" i="9"/>
  <c r="AC39" i="9"/>
  <c r="AB39" i="9"/>
  <c r="AA39" i="9"/>
  <c r="AH36" i="9"/>
  <c r="AG36" i="9"/>
  <c r="AF36" i="9"/>
  <c r="AE36" i="9"/>
  <c r="AD36" i="9"/>
  <c r="AC36" i="9"/>
  <c r="AB36" i="9"/>
  <c r="AA36" i="9"/>
  <c r="AH37" i="9"/>
  <c r="AG37" i="9"/>
  <c r="AF37" i="9"/>
  <c r="AE37" i="9"/>
  <c r="AD37" i="9"/>
  <c r="AC37" i="9"/>
  <c r="AB37" i="9"/>
  <c r="AA37" i="9"/>
  <c r="AD34" i="9"/>
  <c r="AC34" i="9"/>
  <c r="AB34" i="9"/>
  <c r="AA34" i="9"/>
  <c r="AD33" i="9"/>
  <c r="AC33" i="9"/>
  <c r="AB33" i="9"/>
  <c r="AA33" i="9"/>
  <c r="AD31" i="9"/>
  <c r="AC31" i="9"/>
  <c r="AB31" i="9"/>
  <c r="AA31" i="9"/>
  <c r="AD30" i="9"/>
  <c r="AC30" i="9"/>
  <c r="AB30" i="9"/>
  <c r="AA30" i="9"/>
  <c r="AD28" i="9"/>
  <c r="AC28" i="9"/>
  <c r="AB28" i="9"/>
  <c r="AA28" i="9"/>
  <c r="AH27" i="9"/>
  <c r="AG27" i="9"/>
  <c r="AF27" i="9"/>
  <c r="AE27" i="9"/>
  <c r="AD27" i="9"/>
  <c r="AC27" i="9"/>
  <c r="AB27" i="9"/>
  <c r="AA27" i="9"/>
  <c r="AD26" i="9"/>
  <c r="AC26" i="9"/>
  <c r="AB26" i="9"/>
  <c r="AA26" i="9"/>
  <c r="AD24" i="9"/>
  <c r="AC24" i="9"/>
  <c r="AB24" i="9"/>
  <c r="AA24" i="9"/>
  <c r="AD23" i="9"/>
  <c r="AC23" i="9"/>
  <c r="AB23" i="9"/>
  <c r="AA23" i="9"/>
  <c r="AD22" i="9"/>
  <c r="AC22" i="9"/>
  <c r="AB22" i="9"/>
  <c r="AA22" i="9"/>
  <c r="AD21" i="9"/>
  <c r="AC21" i="9"/>
  <c r="AB21" i="9"/>
  <c r="AA21" i="9"/>
  <c r="AD20" i="9"/>
  <c r="AC20" i="9"/>
  <c r="AB20" i="9"/>
  <c r="AA20" i="9"/>
  <c r="AD18" i="9"/>
  <c r="AC18" i="9"/>
  <c r="AB18" i="9"/>
  <c r="AA18" i="9"/>
  <c r="AD17" i="9"/>
  <c r="AC17" i="9"/>
  <c r="AB17" i="9"/>
  <c r="AA17" i="9"/>
  <c r="AD16" i="9"/>
  <c r="AC16" i="9"/>
  <c r="AB16" i="9"/>
  <c r="AA16" i="9"/>
  <c r="AD15" i="9"/>
  <c r="AC15" i="9"/>
  <c r="AB15" i="9"/>
  <c r="AA15" i="9"/>
  <c r="AD13" i="9"/>
  <c r="AC13" i="9"/>
  <c r="AB13" i="9"/>
  <c r="AA13" i="9"/>
  <c r="AB12" i="9"/>
  <c r="AC12" i="9"/>
  <c r="AD12" i="9"/>
  <c r="AA12" i="9"/>
  <c r="O37" i="9"/>
  <c r="O65" i="9"/>
  <c r="N65" i="9"/>
  <c r="M65" i="9"/>
  <c r="L65" i="9"/>
  <c r="K65" i="9"/>
  <c r="O64" i="9"/>
  <c r="N64" i="9"/>
  <c r="M64" i="9"/>
  <c r="L64" i="9"/>
  <c r="K64" i="9"/>
  <c r="K62" i="9"/>
  <c r="O61" i="9"/>
  <c r="N61" i="9"/>
  <c r="M61" i="9"/>
  <c r="L61" i="9"/>
  <c r="K61" i="9"/>
  <c r="L62" i="9"/>
  <c r="M62" i="9" l="1"/>
  <c r="N62" i="9" l="1"/>
  <c r="O62" i="9" l="1"/>
  <c r="AF39" i="9" l="1"/>
  <c r="AE39" i="9"/>
  <c r="AF34" i="9"/>
  <c r="AG34" i="9"/>
  <c r="AE34" i="9"/>
  <c r="AF33" i="9"/>
  <c r="AG33" i="9"/>
  <c r="AH33" i="9"/>
  <c r="AE33" i="9"/>
  <c r="AF28" i="9"/>
  <c r="AE28" i="9"/>
  <c r="AF26" i="9"/>
  <c r="AE26" i="9"/>
  <c r="AF24" i="9"/>
  <c r="AG24" i="9"/>
  <c r="AE24" i="9"/>
  <c r="AF21" i="9"/>
  <c r="AG21" i="9"/>
  <c r="AH21" i="9"/>
  <c r="AF22" i="9"/>
  <c r="AG22" i="9"/>
  <c r="AH22" i="9"/>
  <c r="AF23" i="9"/>
  <c r="AG23" i="9"/>
  <c r="AH23" i="9"/>
  <c r="AE21" i="9"/>
  <c r="AE22" i="9"/>
  <c r="AE23" i="9"/>
  <c r="AF20" i="9"/>
  <c r="AG20" i="9"/>
  <c r="AH20" i="9"/>
  <c r="AE20" i="9"/>
  <c r="AF17" i="9"/>
  <c r="AE17" i="9"/>
  <c r="O24" i="9" l="1"/>
  <c r="AH24" i="9"/>
  <c r="O34" i="9"/>
  <c r="AH34" i="9"/>
  <c r="AF40" i="9"/>
  <c r="L63" i="9"/>
  <c r="AE40" i="9"/>
  <c r="K63" i="9"/>
  <c r="AF15" i="9" l="1"/>
  <c r="AG15" i="9"/>
  <c r="AH15" i="9"/>
  <c r="AE15" i="9"/>
  <c r="AF13" i="9"/>
  <c r="AG13" i="9"/>
  <c r="AE13" i="9"/>
  <c r="AF12" i="9"/>
  <c r="AG12" i="9"/>
  <c r="AE12" i="9"/>
  <c r="AH13" i="9" l="1"/>
  <c r="AH12" i="9"/>
  <c r="AH16" i="9" l="1"/>
  <c r="AG16" i="9"/>
  <c r="AF16" i="9"/>
  <c r="AE16" i="9"/>
  <c r="AH16" i="13" l="1"/>
  <c r="AG16" i="13"/>
  <c r="AF16" i="13"/>
  <c r="AE16" i="13"/>
  <c r="AF18" i="9" l="1"/>
  <c r="AH17" i="9" l="1"/>
  <c r="AF30" i="9"/>
  <c r="AH26" i="9" l="1"/>
  <c r="AF31" i="9"/>
  <c r="AH18" i="9"/>
  <c r="AH30" i="9" l="1"/>
  <c r="L60" i="9"/>
  <c r="AF42" i="9"/>
  <c r="L66" i="9" l="1"/>
  <c r="AF66" i="9" s="1"/>
  <c r="AF60" i="9"/>
  <c r="L54" i="9"/>
  <c r="O28" i="9"/>
  <c r="AH28" i="9"/>
  <c r="O31" i="9"/>
  <c r="AH31" i="9"/>
  <c r="L67" i="9" l="1"/>
  <c r="AF67" i="9" s="1"/>
  <c r="L68" i="9"/>
  <c r="AF68" i="9" s="1"/>
  <c r="L55" i="9"/>
  <c r="AF55" i="9" s="1"/>
  <c r="AF54" i="9"/>
  <c r="AH39" i="9"/>
  <c r="O63" i="9"/>
  <c r="AH40" i="9"/>
  <c r="N63" i="9" l="1"/>
  <c r="O42" i="9"/>
  <c r="AI42" i="9" s="1"/>
  <c r="N54" i="9"/>
  <c r="AH42" i="9"/>
  <c r="N60" i="9"/>
  <c r="AH60" i="9" s="1"/>
  <c r="N55" i="9" l="1"/>
  <c r="AH55" i="9" s="1"/>
  <c r="AH54" i="9"/>
  <c r="N66" i="9"/>
  <c r="O60" i="9"/>
  <c r="O54" i="9"/>
  <c r="O55" i="9" l="1"/>
  <c r="AI55" i="9" s="1"/>
  <c r="AI54" i="9"/>
  <c r="O66" i="9"/>
  <c r="AI66" i="9" s="1"/>
  <c r="AI60" i="9"/>
  <c r="N68" i="9"/>
  <c r="AH68" i="9" s="1"/>
  <c r="AH66" i="9"/>
  <c r="N67" i="9"/>
  <c r="AH67" i="9" s="1"/>
  <c r="O68" i="9"/>
  <c r="AI68" i="9" s="1"/>
  <c r="O67" i="9" l="1"/>
  <c r="AI67" i="9" s="1"/>
  <c r="AE18" i="13"/>
  <c r="AF18" i="13"/>
  <c r="AH17" i="13" l="1"/>
  <c r="AF38" i="13"/>
  <c r="AE38" i="13"/>
  <c r="AG17" i="13" l="1"/>
  <c r="AH18" i="13"/>
  <c r="AG36" i="13" l="1"/>
  <c r="AG18" i="13"/>
  <c r="AG37" i="13" l="1"/>
  <c r="AH36" i="13"/>
  <c r="AE18" i="9"/>
  <c r="AG38" i="13" l="1"/>
  <c r="AH37" i="13"/>
  <c r="AI38" i="13"/>
  <c r="AH38" i="13" l="1"/>
  <c r="AE30" i="9"/>
  <c r="AE31" i="9" l="1"/>
  <c r="AG18" i="9"/>
  <c r="AG17" i="9"/>
  <c r="AG26" i="9"/>
  <c r="AG28" i="9" l="1"/>
  <c r="AG30" i="9"/>
  <c r="K55" i="9"/>
  <c r="AE55" i="9" s="1"/>
  <c r="K60" i="9"/>
  <c r="AE42" i="9"/>
  <c r="K66" i="9" l="1"/>
  <c r="AE66" i="9" s="1"/>
  <c r="AE60" i="9"/>
  <c r="AG31" i="9"/>
  <c r="K67" i="9" l="1"/>
  <c r="AE67" i="9" s="1"/>
  <c r="K68" i="9"/>
  <c r="AG39" i="9"/>
  <c r="K70" i="9" l="1"/>
  <c r="AE68" i="9"/>
  <c r="M63" i="9"/>
  <c r="AG40" i="9"/>
  <c r="AG42" i="9"/>
  <c r="AE70" i="9" l="1"/>
  <c r="L69" i="9"/>
  <c r="K71" i="9"/>
  <c r="AE71" i="9" s="1"/>
  <c r="M60" i="9"/>
  <c r="M66" i="9" l="1"/>
  <c r="AG66" i="9" s="1"/>
  <c r="AG60" i="9"/>
  <c r="L70" i="9"/>
  <c r="AF69" i="9"/>
  <c r="M54" i="9"/>
  <c r="M67" i="9" l="1"/>
  <c r="AG67" i="9" s="1"/>
  <c r="M68" i="9"/>
  <c r="AG68" i="9"/>
  <c r="AF70" i="9"/>
  <c r="M69" i="9"/>
  <c r="AG69" i="9" s="1"/>
  <c r="L71" i="9"/>
  <c r="AF71" i="9" s="1"/>
  <c r="M55" i="9"/>
  <c r="AG55" i="9" s="1"/>
  <c r="AG54" i="9"/>
  <c r="M70" i="9" l="1"/>
  <c r="AG70" i="9" s="1"/>
  <c r="N69" i="9" l="1"/>
  <c r="N70" i="9" s="1"/>
  <c r="O69" i="9" s="1"/>
  <c r="M71" i="9"/>
  <c r="AG71" i="9" s="1"/>
  <c r="AH69" i="9" l="1"/>
  <c r="N71" i="9"/>
  <c r="AH71" i="9" s="1"/>
  <c r="AH70" i="9"/>
  <c r="O70" i="9"/>
  <c r="AI69" i="9"/>
  <c r="O71" i="9" l="1"/>
  <c r="AI71" i="9" s="1"/>
  <c r="AI70" i="9"/>
</calcChain>
</file>

<file path=xl/comments1.xml><?xml version="1.0" encoding="utf-8"?>
<comments xmlns="http://schemas.openxmlformats.org/spreadsheetml/2006/main">
  <authors>
    <author>Karin Elmhirst</author>
  </authors>
  <commentList>
    <comment ref="K53" authorId="0">
      <text>
        <r>
          <rPr>
            <b/>
            <sz val="9"/>
            <color indexed="81"/>
            <rFont val="Tahoma"/>
            <family val="2"/>
          </rPr>
          <t>Karin Elmhirst:</t>
        </r>
        <r>
          <rPr>
            <sz val="9"/>
            <color indexed="81"/>
            <rFont val="Tahoma"/>
            <family val="2"/>
          </rPr>
          <t xml:space="preserve">
current estimate
</t>
        </r>
      </text>
    </comment>
    <comment ref="G70"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<sst xmlns="http://schemas.openxmlformats.org/spreadsheetml/2006/main" count="551" uniqueCount="260">
  <si>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</si>
  <si>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</si>
  <si>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</si>
  <si>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</si>
  <si>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</si>
  <si>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</si>
  <si>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</si>
  <si>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</si>
  <si>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</si>
  <si>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</si>
  <si>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</si>
  <si>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</si>
  <si>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</si>
  <si>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</si>
  <si>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</si>
  <si>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</si>
  <si>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</si>
  <si>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</si>
  <si>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</si>
  <si>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</si>
  <si>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</si>
  <si>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</si>
  <si>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</si>
  <si>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</si>
  <si>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</si>
  <si>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</si>
  <si>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</si>
  <si>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</si>
  <si>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</si>
  <si>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</si>
  <si>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</si>
  <si>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</si>
  <si>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</si>
  <si>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</si>
  <si>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</si>
  <si>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</si>
  <si>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</si>
  <si>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</si>
  <si>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</si>
  <si>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</si>
  <si>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</si>
  <si>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</si>
  <si>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</si>
  <si>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</si>
  <si>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</si>
  <si>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</si>
  <si>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</si>
  <si>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</si>
  <si>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</si>
  <si>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</si>
  <si>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</si>
  <si>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</si>
  <si>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</si>
  <si>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</si>
  <si>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</si>
  <si>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</si>
  <si>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</si>
  <si>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</si>
  <si>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</si>
  <si>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</si>
  <si>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</si>
  <si>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</si>
  <si>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</si>
  <si>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</si>
  <si>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</si>
  <si>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</si>
  <si>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</si>
  <si>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</si>
  <si>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</si>
  <si>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</si>
  <si>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</si>
  <si>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</si>
  <si>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</si>
  <si>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</si>
  <si>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</si>
  <si>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</si>
  <si>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</si>
  <si>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</si>
  <si>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</si>
  <si>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</si>
  <si>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</si>
  <si>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</si>
  <si>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</si>
  <si>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</si>
  <si>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</si>
  <si>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</si>
  <si>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</si>
  <si>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</si>
  <si>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</si>
  <si>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</si>
  <si>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</si>
  <si>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</si>
  <si>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</si>
  <si>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</si>
  <si>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</si>
  <si>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</si>
  <si>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</si>
  <si>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</si>
  <si>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</si>
  <si>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</si>
  <si>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</si>
  <si>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</si>
  <si>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</si>
  <si>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</si>
  <si>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</si>
  <si>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</si>
  <si>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</si>
  <si>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</si>
  <si>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</si>
  <si>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</si>
  <si>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</si>
  <si>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</si>
  <si>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</si>
  <si>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</si>
  <si>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</si>
  <si>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</si>
  <si>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</si>
  <si>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</si>
  <si>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</si>
  <si>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</si>
  <si>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</si>
  <si>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</si>
  <si>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</si>
  <si>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</si>
  <si>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</si>
  <si>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</si>
  <si>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</si>
  <si>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</si>
  <si>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</si>
  <si>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</si>
  <si>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</si>
  <si>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</si>
  <si>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</si>
  <si>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</si>
  <si>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</si>
  <si>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</si>
  <si>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</si>
  <si>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</si>
  <si>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</si>
  <si>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</si>
  <si>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</si>
  <si>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</si>
  <si>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</si>
  <si>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</si>
  <si>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</si>
  <si>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</si>
  <si>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</si>
  <si>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</si>
  <si>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</si>
  <si>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</si>
  <si>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</si>
  <si>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</si>
  <si>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</si>
  <si>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</si>
  <si>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</si>
  <si>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</si>
  <si>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</si>
  <si>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</si>
  <si>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</si>
  <si>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</si>
  <si>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</si>
  <si>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</si>
  <si>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</si>
  <si>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</si>
  <si>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</si>
  <si>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</si>
  <si>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</si>
  <si>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</si>
  <si>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</si>
  <si>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</si>
  <si>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</si>
  <si>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</si>
  <si>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</si>
  <si>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</si>
  <si>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</si>
  <si>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</si>
  <si>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</si>
  <si>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</si>
  <si>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</si>
  <si>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</si>
  <si>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</si>
  <si>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</si>
  <si>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</si>
  <si>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</si>
  <si>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</si>
  <si>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</si>
  <si>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</si>
  <si>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</si>
  <si>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</si>
  <si>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</si>
  <si>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</si>
  <si>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</si>
  <si>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</si>
  <si>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</si>
  <si>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</si>
  <si>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</si>
  <si>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</si>
  <si>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</si>
  <si>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</si>
  <si>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</si>
  <si>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</si>
  <si>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</si>
  <si>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</si>
  <si>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</si>
  <si>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</si>
  <si>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</si>
  <si>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</si>
  <si>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</si>
  <si>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</si>
  <si>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</si>
  <si>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</si>
  <si>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</si>
  <si>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</si>
  <si>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</si>
  <si>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</si>
  <si>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</si>
  <si>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</si>
  <si>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</si>
  <si>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</si>
  <si>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</si>
  <si>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</si>
  <si>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Future years are set equal to lastest actual scores as reported in Revenue RRP</t>
  </si>
  <si>
    <t>Change mainly due to MOD, amplified by inflation from 2009/10 prices to nominal</t>
  </si>
  <si>
    <t>PARCA Termination Value</t>
  </si>
  <si>
    <t>PTV</t>
  </si>
  <si>
    <t>2021/22</t>
  </si>
  <si>
    <t>RIIO-T2</t>
  </si>
  <si>
    <t>RIIO-T2 Y1</t>
  </si>
  <si>
    <t>National Grid NTS Revenue Forecasts for the RIIO period 2013/14 to 2020/21, plus 2021/22 forecast based on 2020/21</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</si>
  <si>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</si>
  <si>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</si>
  <si>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</si>
  <si>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After this date, the next price control, referred to as 'RIIO-T2', will start. Since we currently do not have a clear view of the financial mechanism that will make up RIIO-T2, the forecast for 2021/22 is simply an inflated view of 2020/21.</t>
  </si>
  <si>
    <t>An adjustment made for the difference between a forecast RPI (based on licence formula) and the actual RPI.</t>
  </si>
  <si>
    <t/>
  </si>
  <si>
    <t>2018/19 MOD adjusted to reflect the published Nov 17 AIP (previously based on internal forecast)</t>
  </si>
  <si>
    <t>Forecasted over recovery for 17/18 added, affecting 2019/20 revenue.</t>
  </si>
  <si>
    <t>Rounding</t>
  </si>
  <si>
    <t>Rounding - 2018/19 MOD now published by Ofgem</t>
  </si>
  <si>
    <t>2017/18 based on actuals. 2018/19 (and beyond) based on business view used in charge setting/forecast.</t>
  </si>
  <si>
    <t>Future Years based on latest forecast assumptions.</t>
  </si>
  <si>
    <t>As per internal forecast. Previously based on 16/17 +inflation.</t>
  </si>
  <si>
    <t xml:space="preserve">2014/15 to 2018/19 values based on Ofgem directions. Forecasts are based on the latest stakeholder document plus assumptions based on May 2018 re-opener determinations which impact 19/20. </t>
  </si>
  <si>
    <t>Values include Ofgem determinations up to 2018/19. Beyond 2018/19, assume maximum allowance.</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</si>
  <si>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</si>
  <si>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</si>
  <si>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18/19 set on latest view.  For future years the assumption is maximum permitted allowance will be earned.</t>
  </si>
  <si>
    <t>numbers in this colour are directly from the NTS Transporters licence</t>
  </si>
  <si>
    <t xml:space="preserve">Updated assumption based on latest forecasts figures </t>
  </si>
  <si>
    <t xml:space="preserve">Updated assumption based on latest forecast figures </t>
  </si>
  <si>
    <t>Forecast SOK figure for 17/18 affecting 2019/2020 allowed revenues</t>
  </si>
  <si>
    <t>from 2019/20 the TO Entry and Exit Capacity charges include the TO entry and Exit commodity charges, respectively</t>
  </si>
  <si>
    <t>Current Estimate (not Final)</t>
  </si>
  <si>
    <t>RIIO-2</t>
  </si>
  <si>
    <t>TSS</t>
  </si>
  <si>
    <t>2017/18 based on actuals. 2018/19 (and beyond) based on business view used in charge setting/forecast. 2018/19 movement driven by shrinkage data used for charge setting Oct 18 indicatives</t>
  </si>
  <si>
    <t>no data available</t>
  </si>
  <si>
    <t>18/19 updated as per Ofgem direction ie actual. 19/20 and 20/21 assumed max award, now £20m through the gas NIC</t>
  </si>
  <si>
    <t>from 2019/20 the TO Entry and Exit Capacity charges includes the TO entry and Exit commodity charges</t>
  </si>
  <si>
    <t>data not available yet</t>
  </si>
</sst>
</file>

<file path=xl/styles.xml><?xml version="1.0" encoding="utf-8"?>
<styleSheet xmlns="http://schemas.openxmlformats.org/spreadsheetml/2006/main" xmlns:mc="http://schemas.openxmlformats.org/markup-compatibility/2006" xmlns:x14ac="http://schemas.microsoft.com/office/spreadsheetml/2009/9/ac" mc:Ignorable="x14ac">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4">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b/>
      <sz val="8"/>
      <color theme="3" tint="0.39997558519241921"/>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4">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9"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4"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4"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4"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4"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4"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4"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5" fillId="5" borderId="0" applyNumberFormat="0" applyBorder="0" applyAlignment="0" applyProtection="0"/>
    <xf numFmtId="182" fontId="96" fillId="24" borderId="0" applyNumberFormat="0" applyBorder="0" applyAlignment="0" applyProtection="0"/>
    <xf numFmtId="182" fontId="96" fillId="24" borderId="0" applyNumberFormat="0" applyBorder="0" applyAlignment="0" applyProtection="0"/>
    <xf numFmtId="0" fontId="97" fillId="42" borderId="0" applyNumberFormat="0" applyBorder="0" applyAlignment="0" applyProtection="0"/>
    <xf numFmtId="0" fontId="98" fillId="72" borderId="18" applyNumberFormat="0" applyAlignment="0" applyProtection="0"/>
    <xf numFmtId="182" fontId="99" fillId="104" borderId="36" applyNumberFormat="0" applyAlignment="0" applyProtection="0"/>
    <xf numFmtId="182" fontId="99" fillId="104" borderId="36" applyNumberFormat="0" applyAlignment="0" applyProtection="0"/>
    <xf numFmtId="0" fontId="100" fillId="45" borderId="12" applyNumberFormat="0" applyAlignment="0" applyProtection="0"/>
    <xf numFmtId="0" fontId="101" fillId="105" borderId="37" applyNumberFormat="0" applyAlignment="0" applyProtection="0"/>
    <xf numFmtId="182" fontId="101" fillId="101" borderId="37" applyNumberFormat="0" applyAlignment="0" applyProtection="0"/>
    <xf numFmtId="182" fontId="101"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2"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3" fillId="0" borderId="0" applyFont="0" applyFill="0" applyBorder="0" applyAlignment="0" applyProtection="0"/>
    <xf numFmtId="0" fontId="35"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0" fontId="105" fillId="0" borderId="0" applyNumberFormat="0" applyFill="0" applyBorder="0" applyAlignment="0" applyProtection="0"/>
    <xf numFmtId="0" fontId="106"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7"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8" fillId="0" borderId="38" applyNumberFormat="0" applyFill="0" applyAlignment="0" applyProtection="0"/>
    <xf numFmtId="182" fontId="109" fillId="0" borderId="39" applyNumberFormat="0" applyFill="0" applyAlignment="0" applyProtection="0"/>
    <xf numFmtId="182" fontId="109" fillId="0" borderId="39" applyNumberFormat="0" applyFill="0" applyAlignment="0" applyProtection="0"/>
    <xf numFmtId="0" fontId="110" fillId="0" borderId="40" applyNumberFormat="0" applyFill="0" applyAlignment="0" applyProtection="0"/>
    <xf numFmtId="182" fontId="111" fillId="0" borderId="41" applyNumberFormat="0" applyFill="0" applyAlignment="0" applyProtection="0"/>
    <xf numFmtId="182" fontId="111" fillId="0" borderId="41" applyNumberFormat="0" applyFill="0" applyAlignment="0" applyProtection="0"/>
    <xf numFmtId="0" fontId="112"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2"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6" fillId="44" borderId="12" applyNumberFormat="0" applyAlignment="0" applyProtection="0"/>
    <xf numFmtId="182" fontId="117" fillId="14" borderId="0"/>
    <xf numFmtId="174" fontId="118" fillId="109" borderId="0"/>
    <xf numFmtId="174" fontId="102" fillId="3" borderId="0"/>
    <xf numFmtId="174" fontId="119" fillId="0" borderId="0" applyFill="0" applyBorder="0">
      <alignment vertical="center"/>
    </xf>
    <xf numFmtId="0" fontId="120" fillId="0" borderId="44" applyNumberFormat="0" applyFill="0" applyAlignment="0" applyProtection="0"/>
    <xf numFmtId="182" fontId="106" fillId="0" borderId="45" applyNumberFormat="0" applyFill="0" applyAlignment="0" applyProtection="0"/>
    <xf numFmtId="182" fontId="106" fillId="0" borderId="45" applyNumberFormat="0" applyFill="0" applyAlignment="0" applyProtection="0"/>
    <xf numFmtId="37" fontId="121" fillId="0" borderId="0"/>
    <xf numFmtId="0" fontId="122" fillId="29" borderId="0" applyNumberFormat="0" applyBorder="0" applyAlignment="0" applyProtection="0"/>
    <xf numFmtId="182" fontId="106" fillId="25" borderId="0" applyNumberFormat="0" applyBorder="0" applyAlignment="0" applyProtection="0"/>
    <xf numFmtId="182" fontId="106" fillId="25" borderId="0" applyNumberFormat="0" applyBorder="0" applyAlignment="0" applyProtection="0"/>
    <xf numFmtId="0" fontId="123"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4"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5"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5"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6"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7" fillId="86" borderId="36" applyNumberFormat="0" applyProtection="0">
      <alignment vertical="center"/>
    </xf>
    <xf numFmtId="4" fontId="10" fillId="86" borderId="36" applyNumberFormat="0" applyProtection="0">
      <alignment horizontal="left" vertical="center" indent="1"/>
    </xf>
    <xf numFmtId="182" fontId="128"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9" fillId="14" borderId="7" applyNumberFormat="0" applyProtection="0">
      <alignment vertical="center"/>
    </xf>
    <xf numFmtId="4" fontId="127" fillId="77" borderId="6" applyNumberFormat="0" applyProtection="0">
      <alignment vertical="center"/>
    </xf>
    <xf numFmtId="4" fontId="129" fillId="72" borderId="7" applyNumberFormat="0" applyProtection="0">
      <alignment horizontal="left" vertical="center" indent="1"/>
    </xf>
    <xf numFmtId="182" fontId="129" fillId="14" borderId="7" applyNumberFormat="0" applyProtection="0">
      <alignment horizontal="left" vertical="top" indent="1"/>
    </xf>
    <xf numFmtId="4" fontId="10" fillId="0" borderId="36" applyNumberFormat="0" applyProtection="0">
      <alignment horizontal="right" vertical="center"/>
    </xf>
    <xf numFmtId="4" fontId="127" fillId="87" borderId="36" applyNumberFormat="0" applyProtection="0">
      <alignment horizontal="right" vertical="center"/>
    </xf>
    <xf numFmtId="4" fontId="10" fillId="75" borderId="36" applyNumberFormat="0" applyProtection="0">
      <alignment horizontal="left" vertical="center" indent="1"/>
    </xf>
    <xf numFmtId="182" fontId="129" fillId="30" borderId="7" applyNumberFormat="0" applyProtection="0">
      <alignment horizontal="left" vertical="top" indent="1"/>
    </xf>
    <xf numFmtId="4" fontId="130" fillId="40" borderId="46" applyNumberFormat="0" applyProtection="0">
      <alignment horizontal="left" vertical="center" indent="1"/>
    </xf>
    <xf numFmtId="182" fontId="10" fillId="78" borderId="6"/>
    <xf numFmtId="4" fontId="131"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2"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3"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5" fillId="0" borderId="0"/>
    <xf numFmtId="195" fontId="7" fillId="0" borderId="0"/>
    <xf numFmtId="195" fontId="7" fillId="0" borderId="0"/>
    <xf numFmtId="195" fontId="7" fillId="0" borderId="0"/>
    <xf numFmtId="195" fontId="7" fillId="0" borderId="0"/>
    <xf numFmtId="195" fontId="7" fillId="0" borderId="0"/>
    <xf numFmtId="193" fontId="136" fillId="0" borderId="0"/>
    <xf numFmtId="194" fontId="135" fillId="0" borderId="0"/>
    <xf numFmtId="195" fontId="7" fillId="0" borderId="0"/>
    <xf numFmtId="195" fontId="7" fillId="0" borderId="0"/>
    <xf numFmtId="195" fontId="7" fillId="0" borderId="0"/>
    <xf numFmtId="195" fontId="7" fillId="0" borderId="0"/>
    <xf numFmtId="195" fontId="7" fillId="0" borderId="0"/>
    <xf numFmtId="196" fontId="137" fillId="0" borderId="0" applyFont="0" applyFill="0" applyBorder="0" applyAlignment="0" applyProtection="0">
      <protection locked="0"/>
    </xf>
    <xf numFmtId="197" fontId="136" fillId="0" borderId="0">
      <alignment horizontal="right"/>
    </xf>
    <xf numFmtId="198" fontId="136" fillId="84" borderId="0"/>
    <xf numFmtId="199" fontId="136" fillId="84" borderId="0"/>
    <xf numFmtId="200" fontId="136" fillId="84" borderId="0"/>
    <xf numFmtId="201" fontId="136"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8" fillId="0" borderId="0" applyNumberFormat="0" applyFont="0" applyFill="0" applyBorder="0" applyAlignment="0" applyProtection="0"/>
    <xf numFmtId="41" fontId="7" fillId="0" borderId="0" applyFont="0" applyFill="0" applyBorder="0" applyAlignment="0" applyProtection="0"/>
    <xf numFmtId="193" fontId="139"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40"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3" fillId="0" borderId="0" applyFont="0" applyFill="0" applyBorder="0" applyAlignment="0" applyProtection="0"/>
    <xf numFmtId="38" fontId="103"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3" fillId="0" borderId="0" applyFont="0" applyFill="0" applyBorder="0" applyAlignment="0" applyProtection="0"/>
    <xf numFmtId="205" fontId="7" fillId="0" borderId="0" applyFont="0" applyFill="0" applyBorder="0" applyAlignment="0" applyProtection="0"/>
    <xf numFmtId="193" fontId="135"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5"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5"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9" fillId="0" borderId="0"/>
    <xf numFmtId="193" fontId="139" fillId="0" borderId="0"/>
    <xf numFmtId="38" fontId="103" fillId="0" borderId="0" applyAlignment="0" applyProtection="0"/>
    <xf numFmtId="38" fontId="103" fillId="0" borderId="0" applyFont="0" applyBorder="0" applyAlignment="0" applyProtection="0"/>
    <xf numFmtId="208" fontId="7" fillId="0" borderId="0" applyFont="0" applyFill="0" applyBorder="0" applyProtection="0">
      <alignment vertical="top"/>
    </xf>
    <xf numFmtId="38" fontId="103" fillId="0" borderId="0" applyFont="0" applyFill="0" applyBorder="0" applyAlignment="0" applyProtection="0"/>
    <xf numFmtId="38" fontId="103"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30" fillId="0" borderId="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1"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1" fillId="0" borderId="0" applyAlignment="0" applyProtection="0"/>
    <xf numFmtId="38" fontId="103" fillId="0" borderId="0" applyFont="0" applyFill="0" applyBorder="0" applyAlignment="0" applyProtection="0"/>
    <xf numFmtId="38" fontId="103"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5"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5"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1" fillId="0" borderId="0" applyAlignment="0" applyProtection="0"/>
    <xf numFmtId="193" fontId="7" fillId="0" borderId="0"/>
    <xf numFmtId="193" fontId="7" fillId="0" borderId="0"/>
    <xf numFmtId="38" fontId="103" fillId="0" borderId="0" applyFont="0" applyFill="0" applyBorder="0" applyAlignment="0" applyProtection="0"/>
    <xf numFmtId="38" fontId="103" fillId="0" borderId="0" applyFont="0" applyFill="0" applyBorder="0" applyAlignment="0" applyProtection="0"/>
    <xf numFmtId="213" fontId="7" fillId="0" borderId="0" applyFont="0" applyFill="0" applyBorder="0" applyAlignment="0" applyProtection="0"/>
    <xf numFmtId="193" fontId="135"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5"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2" fillId="0" borderId="0"/>
    <xf numFmtId="193" fontId="142" fillId="0" borderId="0"/>
    <xf numFmtId="193" fontId="142" fillId="0" borderId="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143" fillId="0" borderId="0" applyNumberFormat="0" applyFill="0" applyBorder="0" applyProtection="0">
      <alignment horizontal="left"/>
    </xf>
    <xf numFmtId="193" fontId="144"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2" fillId="0" borderId="0"/>
    <xf numFmtId="193" fontId="142" fillId="0" borderId="0"/>
    <xf numFmtId="217" fontId="10" fillId="0" borderId="0"/>
    <xf numFmtId="193" fontId="139" fillId="0" borderId="0"/>
    <xf numFmtId="193" fontId="139" fillId="0" borderId="0"/>
    <xf numFmtId="193" fontId="142" fillId="0" borderId="0"/>
    <xf numFmtId="193" fontId="142" fillId="0" borderId="0"/>
    <xf numFmtId="193" fontId="142"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5" fillId="0" borderId="0" applyFont="0" applyFill="0" applyBorder="0" applyAlignment="0" applyProtection="0"/>
    <xf numFmtId="219" fontId="139" fillId="0" borderId="0" applyFont="0" applyFill="0" applyBorder="0" applyAlignment="0" applyProtection="0"/>
    <xf numFmtId="220" fontId="146" fillId="0" borderId="0"/>
    <xf numFmtId="221" fontId="139" fillId="0" borderId="0" applyFont="0" applyFill="0" applyBorder="0" applyAlignment="0" applyProtection="0"/>
    <xf numFmtId="222" fontId="145"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6" fillId="0" borderId="0"/>
    <xf numFmtId="223" fontId="147" fillId="0" borderId="0"/>
    <xf numFmtId="224" fontId="146" fillId="0" borderId="0"/>
    <xf numFmtId="225" fontId="137" fillId="0" borderId="0" applyFont="0" applyFill="0" applyBorder="0" applyAlignment="0" applyProtection="0">
      <protection locked="0"/>
    </xf>
    <xf numFmtId="226" fontId="148" fillId="0" borderId="0"/>
    <xf numFmtId="193" fontId="147" fillId="0" borderId="0"/>
    <xf numFmtId="226" fontId="149"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50"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50"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50"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50"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1"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50"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50" fillId="9" borderId="0" applyNumberFormat="0" applyBorder="0" applyAlignment="0" applyProtection="0"/>
    <xf numFmtId="0" fontId="21" fillId="5" borderId="0" applyNumberFormat="0" applyBorder="0" applyAlignment="0" applyProtection="0"/>
    <xf numFmtId="227" fontId="146" fillId="0" borderId="0"/>
    <xf numFmtId="228" fontId="147" fillId="0" borderId="0"/>
    <xf numFmtId="227" fontId="152" fillId="0" borderId="0"/>
    <xf numFmtId="193" fontId="7" fillId="0" borderId="0"/>
    <xf numFmtId="193" fontId="7" fillId="0" borderId="0"/>
    <xf numFmtId="229" fontId="146"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50"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50"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50"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50"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50"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50"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3"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3"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3"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3"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3"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3"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5"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3"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3"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3"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3"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3"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3" fillId="33" borderId="0" applyNumberFormat="0" applyBorder="0" applyAlignment="0" applyProtection="0"/>
    <xf numFmtId="0" fontId="15" fillId="33" borderId="0" applyNumberFormat="0" applyBorder="0" applyAlignment="0" applyProtection="0"/>
    <xf numFmtId="230" fontId="154" fillId="0" borderId="1">
      <alignment horizontal="centerContinuous"/>
    </xf>
    <xf numFmtId="230" fontId="154" fillId="0" borderId="1">
      <alignment horizontal="centerContinuous"/>
    </xf>
    <xf numFmtId="231" fontId="75" fillId="122" borderId="51">
      <alignment horizontal="center" vertical="center"/>
    </xf>
    <xf numFmtId="192" fontId="137" fillId="0" borderId="0" applyFont="0" applyFill="0" applyBorder="0" applyAlignment="0" applyProtection="0"/>
    <xf numFmtId="193" fontId="137" fillId="0" borderId="0" applyFont="0" applyFill="0" applyBorder="0" applyAlignment="0" applyProtection="0"/>
    <xf numFmtId="217" fontId="155" fillId="0" borderId="0" applyNumberFormat="0" applyFont="0" applyFill="0" applyBorder="0" applyProtection="0">
      <alignment horizontal="center"/>
    </xf>
    <xf numFmtId="232" fontId="156" fillId="0" borderId="0">
      <alignment horizontal="left"/>
    </xf>
    <xf numFmtId="0" fontId="148" fillId="0" borderId="0"/>
    <xf numFmtId="233" fontId="157" fillId="0" borderId="0" applyFont="0" applyFill="0" applyBorder="0" applyAlignment="0" applyProtection="0"/>
    <xf numFmtId="193" fontId="137" fillId="0" borderId="0" applyFont="0" applyFill="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46" fillId="42" borderId="0" applyNumberFormat="0" applyBorder="0" applyAlignment="0" applyProtection="0"/>
    <xf numFmtId="0"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193" fontId="159" fillId="5" borderId="0" applyNumberFormat="0" applyBorder="0" applyAlignment="0" applyProtection="0"/>
    <xf numFmtId="0" fontId="46" fillId="42" borderId="0" applyNumberFormat="0" applyBorder="0" applyAlignment="0" applyProtection="0"/>
    <xf numFmtId="0" fontId="159" fillId="5" borderId="0" applyNumberFormat="0" applyBorder="0" applyAlignment="0" applyProtection="0"/>
    <xf numFmtId="0" fontId="46" fillId="42" borderId="0" applyNumberFormat="0" applyBorder="0" applyAlignment="0" applyProtection="0"/>
    <xf numFmtId="0" fontId="159" fillId="5" borderId="0" applyNumberFormat="0" applyBorder="0" applyAlignment="0" applyProtection="0"/>
    <xf numFmtId="0" fontId="46" fillId="42"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193" fontId="95" fillId="5"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193" fontId="95" fillId="5" borderId="0" applyNumberFormat="0" applyBorder="0" applyAlignment="0" applyProtection="0"/>
    <xf numFmtId="0" fontId="46" fillId="42"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193" fontId="95" fillId="5" borderId="0" applyNumberFormat="0" applyBorder="0" applyAlignment="0" applyProtection="0"/>
    <xf numFmtId="193" fontId="160" fillId="5" borderId="0" applyNumberFormat="0" applyBorder="0" applyAlignment="0" applyProtection="0"/>
    <xf numFmtId="234" fontId="161" fillId="123" borderId="2" applyNumberFormat="0" applyBorder="0" applyAlignment="0">
      <alignment horizontal="centerContinuous" vertical="center"/>
      <protection hidden="1"/>
    </xf>
    <xf numFmtId="234" fontId="161" fillId="123" borderId="2" applyNumberFormat="0" applyBorder="0" applyAlignment="0">
      <alignment horizontal="centerContinuous" vertical="center"/>
      <protection hidden="1"/>
    </xf>
    <xf numFmtId="234" fontId="161" fillId="123" borderId="2" applyNumberFormat="0" applyBorder="0" applyAlignment="0">
      <alignment horizontal="centerContinuous" vertical="center"/>
      <protection hidden="1"/>
    </xf>
    <xf numFmtId="1" fontId="162" fillId="124" borderId="24" applyNumberFormat="0" applyBorder="0" applyAlignment="0">
      <alignment horizontal="center" vertical="top" wrapText="1"/>
      <protection hidden="1"/>
    </xf>
    <xf numFmtId="1" fontId="162" fillId="124" borderId="24" applyNumberFormat="0" applyBorder="0" applyAlignment="0">
      <alignment horizontal="center" vertical="top" wrapText="1"/>
      <protection hidden="1"/>
    </xf>
    <xf numFmtId="1" fontId="162"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3" fillId="125" borderId="0">
      <alignment horizontal="left"/>
    </xf>
    <xf numFmtId="236" fontId="164" fillId="0" borderId="0" applyFill="0" applyBorder="0" applyAlignment="0" applyProtection="0"/>
    <xf numFmtId="2" fontId="165" fillId="87" borderId="25" applyProtection="0">
      <alignment horizontal="left"/>
      <protection locked="0"/>
    </xf>
    <xf numFmtId="193" fontId="75" fillId="122" borderId="0" applyNumberFormat="0" applyFont="0" applyAlignment="0">
      <alignment horizontal="center"/>
    </xf>
    <xf numFmtId="237" fontId="166" fillId="122" borderId="0" applyFont="0" applyFill="0" applyBorder="0" applyAlignment="0" applyProtection="0"/>
    <xf numFmtId="193" fontId="167" fillId="0" borderId="0" applyNumberFormat="0" applyFill="0" applyBorder="0" applyAlignment="0" applyProtection="0"/>
    <xf numFmtId="193" fontId="168" fillId="0" borderId="1" applyNumberFormat="0" applyFill="0" applyAlignment="0" applyProtection="0"/>
    <xf numFmtId="193" fontId="168" fillId="0" borderId="1" applyNumberFormat="0" applyFill="0" applyAlignment="0" applyProtection="0"/>
    <xf numFmtId="193" fontId="146" fillId="0" borderId="0"/>
    <xf numFmtId="238" fontId="169" fillId="86" borderId="0" applyFont="0" applyFill="0" applyBorder="0" applyAlignment="0" applyProtection="0"/>
    <xf numFmtId="239" fontId="135" fillId="0" borderId="0" applyAlignment="0" applyProtection="0"/>
    <xf numFmtId="49" fontId="10" fillId="0" borderId="0" applyNumberFormat="0" applyAlignment="0" applyProtection="0">
      <alignment horizontal="left"/>
    </xf>
    <xf numFmtId="49" fontId="170" fillId="0" borderId="19" applyNumberFormat="0" applyAlignment="0" applyProtection="0">
      <alignment horizontal="left" wrapText="1"/>
    </xf>
    <xf numFmtId="49" fontId="171" fillId="0" borderId="0" applyAlignment="0" applyProtection="0">
      <alignment horizontal="left"/>
    </xf>
    <xf numFmtId="240" fontId="139" fillId="0" borderId="0" applyFont="0" applyFill="0" applyBorder="0" applyAlignment="0" applyProtection="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3" fillId="0" borderId="0"/>
    <xf numFmtId="241" fontId="135" fillId="0" borderId="0"/>
    <xf numFmtId="242" fontId="135" fillId="0" borderId="0"/>
    <xf numFmtId="243" fontId="135" fillId="0" borderId="0"/>
    <xf numFmtId="241" fontId="135" fillId="0" borderId="32"/>
    <xf numFmtId="242" fontId="135" fillId="0" borderId="32"/>
    <xf numFmtId="242" fontId="135" fillId="0" borderId="32"/>
    <xf numFmtId="243" fontId="135" fillId="0" borderId="32"/>
    <xf numFmtId="243" fontId="135" fillId="0" borderId="32"/>
    <xf numFmtId="241" fontId="135" fillId="0" borderId="32"/>
    <xf numFmtId="241" fontId="135" fillId="0" borderId="32"/>
    <xf numFmtId="241" fontId="135" fillId="0" borderId="0"/>
    <xf numFmtId="244" fontId="135" fillId="0" borderId="0"/>
    <xf numFmtId="193" fontId="137" fillId="0" borderId="0" applyFill="0" applyBorder="0" applyAlignment="0"/>
    <xf numFmtId="245" fontId="135" fillId="0" borderId="0"/>
    <xf numFmtId="246" fontId="135" fillId="0" borderId="0"/>
    <xf numFmtId="244" fontId="135" fillId="0" borderId="32"/>
    <xf numFmtId="245" fontId="135" fillId="0" borderId="32"/>
    <xf numFmtId="245" fontId="135" fillId="0" borderId="32"/>
    <xf numFmtId="246" fontId="135" fillId="0" borderId="32"/>
    <xf numFmtId="246" fontId="135" fillId="0" borderId="32"/>
    <xf numFmtId="244" fontId="135" fillId="0" borderId="32"/>
    <xf numFmtId="244" fontId="135" fillId="0" borderId="32"/>
    <xf numFmtId="244" fontId="135" fillId="0" borderId="0"/>
    <xf numFmtId="247" fontId="135" fillId="0" borderId="0">
      <alignment horizontal="right"/>
      <protection locked="0"/>
    </xf>
    <xf numFmtId="248" fontId="135" fillId="0" borderId="0">
      <alignment horizontal="right"/>
      <protection locked="0"/>
    </xf>
    <xf numFmtId="249" fontId="135" fillId="0" borderId="0"/>
    <xf numFmtId="250" fontId="135" fillId="0" borderId="0"/>
    <xf numFmtId="251" fontId="135" fillId="0" borderId="0"/>
    <xf numFmtId="249" fontId="135" fillId="0" borderId="32"/>
    <xf numFmtId="250" fontId="135" fillId="0" borderId="32"/>
    <xf numFmtId="250" fontId="135" fillId="0" borderId="32"/>
    <xf numFmtId="251" fontId="135" fillId="0" borderId="32"/>
    <xf numFmtId="251" fontId="135" fillId="0" borderId="32"/>
    <xf numFmtId="249" fontId="135" fillId="0" borderId="32"/>
    <xf numFmtId="249" fontId="135" fillId="0" borderId="32"/>
    <xf numFmtId="249" fontId="135" fillId="0" borderId="0"/>
    <xf numFmtId="252" fontId="7" fillId="84" borderId="0"/>
    <xf numFmtId="193" fontId="7" fillId="0" borderId="0">
      <alignment vertical="center"/>
    </xf>
    <xf numFmtId="0"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8" fillId="72" borderId="18" applyNumberFormat="0" applyAlignment="0" applyProtection="0"/>
    <xf numFmtId="0" fontId="98"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32" fillId="76" borderId="18" applyNumberFormat="0" applyAlignment="0" applyProtection="0"/>
    <xf numFmtId="193"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32" fillId="76" borderId="18" applyNumberFormat="0" applyAlignment="0" applyProtection="0"/>
    <xf numFmtId="193"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32" fillId="76" borderId="18" applyNumberFormat="0" applyAlignment="0" applyProtection="0"/>
    <xf numFmtId="193"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98" fillId="72" borderId="18" applyNumberFormat="0" applyAlignment="0" applyProtection="0"/>
    <xf numFmtId="193" fontId="98" fillId="72" borderId="18" applyNumberFormat="0" applyAlignment="0" applyProtection="0"/>
    <xf numFmtId="193" fontId="98" fillId="72" borderId="18" applyNumberFormat="0" applyAlignment="0" applyProtection="0"/>
    <xf numFmtId="0" fontId="98" fillId="72" borderId="18" applyNumberFormat="0" applyAlignment="0" applyProtection="0"/>
    <xf numFmtId="193" fontId="98" fillId="72" borderId="18" applyNumberFormat="0" applyAlignment="0" applyProtection="0"/>
    <xf numFmtId="0"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0"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0" fontId="32" fillId="76" borderId="18" applyNumberFormat="0" applyAlignment="0" applyProtection="0"/>
    <xf numFmtId="193" fontId="174" fillId="72" borderId="18" applyNumberFormat="0" applyAlignment="0" applyProtection="0"/>
    <xf numFmtId="193" fontId="174" fillId="72" borderId="18" applyNumberFormat="0" applyAlignment="0" applyProtection="0"/>
    <xf numFmtId="0" fontId="98" fillId="72" borderId="18" applyNumberFormat="0" applyAlignment="0" applyProtection="0"/>
    <xf numFmtId="0" fontId="98" fillId="72" borderId="18" applyNumberFormat="0" applyAlignment="0" applyProtection="0"/>
    <xf numFmtId="38" fontId="175" fillId="0" borderId="0" applyNumberFormat="0" applyFill="0" applyBorder="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105" borderId="37" applyNumberFormat="0" applyAlignment="0" applyProtection="0"/>
    <xf numFmtId="193" fontId="101" fillId="20" borderId="37" applyNumberFormat="0" applyAlignment="0" applyProtection="0"/>
    <xf numFmtId="0" fontId="5" fillId="46" borderId="15" applyNumberFormat="0" applyAlignment="0" applyProtection="0"/>
    <xf numFmtId="193" fontId="101" fillId="105" borderId="37" applyNumberFormat="0" applyAlignment="0" applyProtection="0"/>
    <xf numFmtId="193" fontId="101" fillId="105" borderId="37" applyNumberFormat="0" applyAlignment="0" applyProtection="0"/>
    <xf numFmtId="0" fontId="5" fillId="46" borderId="15" applyNumberFormat="0" applyAlignment="0" applyProtection="0"/>
    <xf numFmtId="193" fontId="90" fillId="105" borderId="37" applyNumberFormat="0" applyAlignment="0" applyProtection="0"/>
    <xf numFmtId="0" fontId="5" fillId="46" borderId="15" applyNumberFormat="0" applyAlignment="0" applyProtection="0"/>
    <xf numFmtId="193" fontId="101" fillId="105" borderId="37" applyNumberFormat="0" applyAlignment="0" applyProtection="0"/>
    <xf numFmtId="0" fontId="5" fillId="46" borderId="15" applyNumberFormat="0" applyAlignment="0" applyProtection="0"/>
    <xf numFmtId="193" fontId="101" fillId="105" borderId="37" applyNumberFormat="0" applyAlignment="0" applyProtection="0"/>
    <xf numFmtId="0" fontId="101" fillId="20" borderId="37" applyNumberFormat="0" applyAlignment="0" applyProtection="0"/>
    <xf numFmtId="193" fontId="176" fillId="105" borderId="37" applyNumberFormat="0" applyAlignment="0" applyProtection="0"/>
    <xf numFmtId="0" fontId="101"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7" fillId="0" borderId="52">
      <alignment vertical="top"/>
    </xf>
    <xf numFmtId="177" fontId="44" fillId="0" borderId="0" applyBorder="0">
      <alignment horizontal="right"/>
    </xf>
    <xf numFmtId="177" fontId="44" fillId="0" borderId="35" applyAlignment="0">
      <alignment horizontal="right"/>
    </xf>
    <xf numFmtId="253" fontId="139" fillId="0" borderId="0"/>
    <xf numFmtId="253" fontId="139" fillId="0" borderId="0"/>
    <xf numFmtId="253" fontId="139" fillId="0" borderId="0"/>
    <xf numFmtId="253" fontId="139" fillId="0" borderId="0"/>
    <xf numFmtId="253" fontId="139" fillId="0" borderId="0"/>
    <xf numFmtId="253" fontId="139" fillId="0" borderId="0"/>
    <xf numFmtId="253" fontId="139" fillId="0" borderId="0"/>
    <xf numFmtId="253" fontId="139" fillId="0" borderId="0"/>
    <xf numFmtId="38" fontId="7" fillId="0" borderId="0" applyFont="0" applyFill="0" applyBorder="0" applyAlignment="0" applyProtection="0"/>
    <xf numFmtId="217" fontId="137" fillId="0" borderId="0" applyFont="0" applyFill="0" applyBorder="0" applyAlignment="0" applyProtection="0">
      <protection locked="0"/>
    </xf>
    <xf numFmtId="40" fontId="137"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6" fillId="0" borderId="0"/>
    <xf numFmtId="254" fontId="148" fillId="0" borderId="0"/>
    <xf numFmtId="193" fontId="178" fillId="0" borderId="0" applyFont="0" applyFill="0" applyBorder="0" applyAlignment="0" applyProtection="0">
      <alignment horizontal="right"/>
    </xf>
    <xf numFmtId="255" fontId="178" fillId="0" borderId="0" applyFont="0" applyFill="0" applyBorder="0" applyAlignment="0" applyProtection="0"/>
    <xf numFmtId="193" fontId="178"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9" fillId="0" borderId="0" applyFill="0" applyBorder="0" applyProtection="0">
      <alignment horizontal="center"/>
    </xf>
    <xf numFmtId="193" fontId="179" fillId="0" borderId="0">
      <protection locked="0"/>
    </xf>
    <xf numFmtId="262" fontId="7" fillId="0" borderId="0" applyBorder="0"/>
    <xf numFmtId="263" fontId="10" fillId="0" borderId="0" applyBorder="0"/>
    <xf numFmtId="264" fontId="7" fillId="0" borderId="0" applyFill="0" applyBorder="0">
      <alignment horizontal="left"/>
    </xf>
    <xf numFmtId="193" fontId="180" fillId="0" borderId="0" applyNumberFormat="0" applyAlignment="0">
      <alignment horizontal="left"/>
    </xf>
    <xf numFmtId="37" fontId="7" fillId="126" borderId="0" applyFont="0" applyBorder="0" applyAlignment="0" applyProtection="0"/>
    <xf numFmtId="205" fontId="142" fillId="126" borderId="0" applyFont="0" applyBorder="0" applyAlignment="0" applyProtection="0"/>
    <xf numFmtId="39" fontId="142" fillId="126" borderId="0" applyFont="0" applyBorder="0" applyAlignment="0" applyProtection="0"/>
    <xf numFmtId="265" fontId="181" fillId="0" borderId="0"/>
    <xf numFmtId="266" fontId="137" fillId="0" borderId="0" applyFont="0" applyFill="0" applyBorder="0" applyAlignment="0" applyProtection="0">
      <protection locked="0"/>
    </xf>
    <xf numFmtId="267" fontId="137" fillId="0" borderId="0" applyFont="0" applyFill="0" applyBorder="0" applyAlignment="0" applyProtection="0">
      <protection locked="0"/>
    </xf>
    <xf numFmtId="268" fontId="7" fillId="0" borderId="0">
      <alignment horizontal="right"/>
    </xf>
    <xf numFmtId="193" fontId="178"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8"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2" fillId="127" borderId="0" applyAlignment="0" applyProtection="0">
      <alignment vertical="center"/>
    </xf>
    <xf numFmtId="271" fontId="136" fillId="84" borderId="25">
      <alignment horizontal="right"/>
    </xf>
    <xf numFmtId="272" fontId="139" fillId="0" borderId="0" applyFont="0" applyFill="0" applyBorder="0" applyAlignment="0" applyProtection="0"/>
    <xf numFmtId="241" fontId="135" fillId="86" borderId="53">
      <protection locked="0"/>
    </xf>
    <xf numFmtId="242" fontId="135" fillId="86" borderId="53">
      <protection locked="0"/>
    </xf>
    <xf numFmtId="243" fontId="135" fillId="86" borderId="53">
      <protection locked="0"/>
    </xf>
    <xf numFmtId="241" fontId="135" fillId="86" borderId="53">
      <protection locked="0"/>
    </xf>
    <xf numFmtId="244" fontId="135" fillId="86" borderId="53">
      <protection locked="0"/>
    </xf>
    <xf numFmtId="245" fontId="135" fillId="86" borderId="53">
      <protection locked="0"/>
    </xf>
    <xf numFmtId="246" fontId="135" fillId="86" borderId="53">
      <protection locked="0"/>
    </xf>
    <xf numFmtId="244" fontId="135" fillId="86" borderId="53">
      <protection locked="0"/>
    </xf>
    <xf numFmtId="247" fontId="135" fillId="85" borderId="53">
      <alignment horizontal="right"/>
      <protection locked="0"/>
    </xf>
    <xf numFmtId="248" fontId="135" fillId="85" borderId="53">
      <alignment horizontal="right"/>
      <protection locked="0"/>
    </xf>
    <xf numFmtId="193" fontId="135" fillId="128" borderId="53">
      <alignment horizontal="left"/>
      <protection locked="0"/>
    </xf>
    <xf numFmtId="49" fontId="135" fillId="112" borderId="53">
      <alignment horizontal="left" vertical="top" wrapText="1"/>
      <protection locked="0"/>
    </xf>
    <xf numFmtId="249" fontId="135" fillId="86" borderId="53">
      <protection locked="0"/>
    </xf>
    <xf numFmtId="250" fontId="135" fillId="86" borderId="53">
      <protection locked="0"/>
    </xf>
    <xf numFmtId="251" fontId="135" fillId="86" borderId="53">
      <protection locked="0"/>
    </xf>
    <xf numFmtId="249" fontId="135" fillId="86" borderId="53">
      <protection locked="0"/>
    </xf>
    <xf numFmtId="49" fontId="135" fillId="112" borderId="53">
      <alignment horizontal="left"/>
      <protection locked="0"/>
    </xf>
    <xf numFmtId="273" fontId="135"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8" fillId="0" borderId="0" applyFont="0" applyFill="0" applyBorder="0" applyAlignment="0" applyProtection="0"/>
    <xf numFmtId="275" fontId="7" fillId="0" borderId="0" applyFont="0" applyFill="0" applyBorder="0" applyAlignment="0" applyProtection="0"/>
    <xf numFmtId="193" fontId="178"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8" fillId="0" borderId="0">
      <alignment horizontal="right"/>
    </xf>
    <xf numFmtId="220" fontId="148" fillId="0" borderId="0">
      <alignment horizontal="right"/>
      <protection locked="0"/>
    </xf>
    <xf numFmtId="220" fontId="148" fillId="0" borderId="0"/>
    <xf numFmtId="280" fontId="148" fillId="0" borderId="0">
      <alignment horizontal="right"/>
      <protection locked="0"/>
    </xf>
    <xf numFmtId="220" fontId="149"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5" fillId="84" borderId="0" applyNumberFormat="0" applyFont="0" applyBorder="0" applyAlignment="0" applyProtection="0"/>
    <xf numFmtId="267" fontId="139" fillId="0" borderId="0" applyFill="0" applyBorder="0" applyProtection="0">
      <alignment horizontal="center"/>
    </xf>
    <xf numFmtId="266" fontId="139" fillId="0" borderId="0">
      <alignment horizontal="center"/>
    </xf>
    <xf numFmtId="267" fontId="139" fillId="0" borderId="0" applyFill="0" applyBorder="0" applyProtection="0">
      <alignment horizontal="center"/>
    </xf>
    <xf numFmtId="264" fontId="79" fillId="0" borderId="0">
      <alignment horizontal="center"/>
    </xf>
    <xf numFmtId="193" fontId="178" fillId="0" borderId="55" applyNumberFormat="0" applyFont="0" applyFill="0" applyAlignment="0" applyProtection="0"/>
    <xf numFmtId="192" fontId="183" fillId="0" borderId="56"/>
    <xf numFmtId="192" fontId="183" fillId="0" borderId="56"/>
    <xf numFmtId="223" fontId="148" fillId="0" borderId="0"/>
    <xf numFmtId="38" fontId="103" fillId="0" borderId="0" applyFont="0" applyFill="0" applyBorder="0" applyAlignment="0" applyProtection="0"/>
    <xf numFmtId="193" fontId="184" fillId="0" borderId="0" applyFont="0" applyFill="0" applyBorder="0" applyAlignment="0" applyProtection="0"/>
    <xf numFmtId="193" fontId="185" fillId="0" borderId="0" applyNumberFormat="0" applyAlignment="0">
      <alignment horizontal="left"/>
    </xf>
    <xf numFmtId="283" fontId="136" fillId="0" borderId="0"/>
    <xf numFmtId="284" fontId="136" fillId="0" borderId="0"/>
    <xf numFmtId="285" fontId="136" fillId="0" borderId="0"/>
    <xf numFmtId="286" fontId="136" fillId="0" borderId="0"/>
    <xf numFmtId="287" fontId="136" fillId="0" borderId="0"/>
    <xf numFmtId="288" fontId="136"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6" fillId="0" borderId="0" applyNumberFormat="0" applyFill="0" applyBorder="0" applyAlignment="0" applyProtection="0"/>
    <xf numFmtId="0" fontId="34" fillId="0" borderId="0" applyNumberFormat="0" applyFill="0" applyBorder="0" applyAlignment="0" applyProtection="0"/>
    <xf numFmtId="193" fontId="139" fillId="105" borderId="0" applyNumberFormat="0" applyFont="0" applyBorder="0" applyAlignment="0" applyProtection="0"/>
    <xf numFmtId="193" fontId="139" fillId="105" borderId="0" applyNumberFormat="0" applyFont="0" applyBorder="0" applyAlignment="0" applyProtection="0"/>
    <xf numFmtId="193" fontId="187" fillId="0" borderId="0" applyNumberFormat="0" applyFill="0" applyBorder="0" applyAlignment="0" applyProtection="0"/>
    <xf numFmtId="292" fontId="188" fillId="0" borderId="0" applyFill="0" applyBorder="0"/>
    <xf numFmtId="15" fontId="21" fillId="0" borderId="0" applyFill="0" applyBorder="0" applyProtection="0">
      <alignment horizontal="center"/>
    </xf>
    <xf numFmtId="193" fontId="139" fillId="5" borderId="0" applyNumberFormat="0" applyFont="0" applyBorder="0" applyAlignment="0" applyProtection="0"/>
    <xf numFmtId="193" fontId="139" fillId="5" borderId="0" applyNumberFormat="0" applyFont="0" applyBorder="0" applyAlignment="0" applyProtection="0"/>
    <xf numFmtId="293" fontId="189" fillId="0" borderId="0" applyFill="0" applyBorder="0" applyProtection="0"/>
    <xf numFmtId="294" fontId="22" fillId="72" borderId="57" applyAlignment="0" applyProtection="0"/>
    <xf numFmtId="294" fontId="22" fillId="72" borderId="57" applyAlignment="0" applyProtection="0"/>
    <xf numFmtId="295" fontId="190" fillId="0" borderId="0" applyNumberFormat="0" applyFill="0" applyBorder="0" applyAlignment="0" applyProtection="0"/>
    <xf numFmtId="295" fontId="191" fillId="0" borderId="0" applyNumberFormat="0" applyFill="0" applyBorder="0" applyAlignment="0" applyProtection="0"/>
    <xf numFmtId="15" fontId="124" fillId="29" borderId="53">
      <alignment horizontal="center"/>
      <protection locked="0"/>
    </xf>
    <xf numFmtId="296" fontId="124" fillId="29" borderId="53" applyAlignment="0">
      <protection locked="0"/>
    </xf>
    <xf numFmtId="295" fontId="124"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9" fillId="0" borderId="58" applyNumberFormat="0" applyFont="0" applyAlignment="0" applyProtection="0"/>
    <xf numFmtId="193" fontId="139" fillId="0" borderId="58" applyNumberFormat="0" applyFont="0" applyAlignment="0" applyProtection="0"/>
    <xf numFmtId="193" fontId="139" fillId="0" borderId="58" applyNumberFormat="0" applyFont="0" applyAlignment="0" applyProtection="0"/>
    <xf numFmtId="193" fontId="139" fillId="0" borderId="58" applyNumberFormat="0" applyFont="0" applyAlignment="0" applyProtection="0"/>
    <xf numFmtId="193" fontId="139" fillId="0" borderId="59" applyNumberFormat="0" applyFont="0" applyAlignment="0" applyProtection="0"/>
    <xf numFmtId="193" fontId="139" fillId="0" borderId="59" applyNumberFormat="0" applyFont="0" applyAlignment="0" applyProtection="0"/>
    <xf numFmtId="193" fontId="139" fillId="0" borderId="59" applyNumberFormat="0" applyFont="0" applyAlignment="0" applyProtection="0"/>
    <xf numFmtId="193" fontId="139" fillId="0" borderId="59" applyNumberFormat="0" applyFont="0" applyAlignment="0" applyProtection="0"/>
    <xf numFmtId="193" fontId="139" fillId="12" borderId="0" applyNumberFormat="0" applyFont="0" applyBorder="0" applyAlignment="0" applyProtection="0"/>
    <xf numFmtId="193" fontId="139"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2" fillId="129" borderId="31" applyNumberFormat="0" applyBorder="0" applyAlignment="0">
      <alignment horizontal="centerContinuous" vertical="center"/>
      <protection locked="0"/>
    </xf>
    <xf numFmtId="1" fontId="192" fillId="129" borderId="31" applyNumberFormat="0" applyBorder="0" applyAlignment="0">
      <alignment horizontal="centerContinuous" vertical="center"/>
      <protection locked="0"/>
    </xf>
    <xf numFmtId="193" fontId="179" fillId="0" borderId="0">
      <protection locked="0"/>
    </xf>
    <xf numFmtId="264" fontId="193" fillId="0" borderId="0"/>
    <xf numFmtId="264" fontId="193" fillId="0" borderId="0"/>
    <xf numFmtId="193" fontId="194" fillId="0" borderId="0"/>
    <xf numFmtId="193" fontId="195" fillId="0" borderId="0" applyFill="0" applyBorder="0" applyProtection="0">
      <alignment horizontal="left"/>
    </xf>
    <xf numFmtId="4" fontId="196" fillId="0" borderId="0">
      <protection locked="0"/>
    </xf>
    <xf numFmtId="193" fontId="182" fillId="30" borderId="0" applyAlignment="0" applyProtection="0">
      <alignment horizontal="right" vertical="center"/>
    </xf>
    <xf numFmtId="265" fontId="197" fillId="0" borderId="0"/>
    <xf numFmtId="284" fontId="136" fillId="0" borderId="60"/>
    <xf numFmtId="300" fontId="136" fillId="84" borderId="25">
      <alignment horizontal="right"/>
    </xf>
    <xf numFmtId="301" fontId="7" fillId="0" borderId="0" applyFont="0" applyFill="0" applyBorder="0" applyAlignment="0" applyProtection="0"/>
    <xf numFmtId="302" fontId="198" fillId="0" borderId="0" applyFont="0" applyFill="0" applyBorder="0" applyAlignment="0" applyProtection="0"/>
    <xf numFmtId="303" fontId="7" fillId="0" borderId="0" applyFont="0" applyFill="0" applyBorder="0" applyAlignment="0" applyProtection="0"/>
    <xf numFmtId="304" fontId="198" fillId="0" borderId="0" applyFont="0" applyFill="0" applyBorder="0" applyAlignment="0" applyProtection="0"/>
    <xf numFmtId="193" fontId="139" fillId="0" borderId="0" applyFont="0" applyFill="0" applyBorder="0" applyAlignment="0" applyProtection="0"/>
    <xf numFmtId="193" fontId="139" fillId="0" borderId="0" applyFont="0" applyFill="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0" fontId="49" fillId="41" borderId="0" applyNumberFormat="0" applyBorder="0" applyAlignment="0" applyProtection="0"/>
    <xf numFmtId="193" fontId="106" fillId="6" borderId="0" applyNumberFormat="0" applyBorder="0" applyAlignment="0" applyProtection="0"/>
    <xf numFmtId="193" fontId="106"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6" fillId="6" borderId="0" applyNumberFormat="0" applyBorder="0" applyAlignment="0" applyProtection="0"/>
    <xf numFmtId="0" fontId="49" fillId="41" borderId="0" applyNumberFormat="0" applyBorder="0" applyAlignment="0" applyProtection="0"/>
    <xf numFmtId="193" fontId="106" fillId="6" borderId="0" applyNumberFormat="0" applyBorder="0" applyAlignment="0" applyProtection="0"/>
    <xf numFmtId="0" fontId="106" fillId="130" borderId="0" applyNumberFormat="0" applyBorder="0" applyAlignment="0" applyProtection="0"/>
    <xf numFmtId="193" fontId="199" fillId="6" borderId="0" applyNumberFormat="0" applyBorder="0" applyAlignment="0" applyProtection="0"/>
    <xf numFmtId="0" fontId="106" fillId="130" borderId="0" applyNumberFormat="0" applyBorder="0" applyAlignment="0" applyProtection="0"/>
    <xf numFmtId="2" fontId="200"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8" fillId="0" borderId="0" applyFont="0" applyFill="0" applyBorder="0" applyAlignment="0" applyProtection="0">
      <alignment horizontal="right"/>
    </xf>
    <xf numFmtId="193" fontId="201" fillId="0" borderId="0" applyProtection="0">
      <alignment horizontal="right"/>
    </xf>
    <xf numFmtId="193" fontId="166" fillId="0" borderId="34" applyNumberFormat="0" applyAlignment="0" applyProtection="0">
      <alignment horizontal="left" vertical="center"/>
    </xf>
    <xf numFmtId="193" fontId="166" fillId="0" borderId="3">
      <alignment horizontal="left" vertical="center"/>
    </xf>
    <xf numFmtId="193" fontId="166" fillId="0" borderId="3">
      <alignment horizontal="left" vertical="center"/>
    </xf>
    <xf numFmtId="2" fontId="162" fillId="124" borderId="0" applyAlignment="0">
      <alignment horizontal="right"/>
      <protection locked="0"/>
    </xf>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0" fontId="50" fillId="0" borderId="9" applyNumberFormat="0" applyFill="0" applyAlignment="0" applyProtection="0"/>
    <xf numFmtId="193" fontId="108" fillId="0" borderId="38" applyNumberFormat="0" applyFill="0" applyAlignment="0" applyProtection="0"/>
    <xf numFmtId="193" fontId="108" fillId="0" borderId="38" applyNumberFormat="0" applyFill="0" applyAlignment="0" applyProtection="0"/>
    <xf numFmtId="0" fontId="50" fillId="0" borderId="9" applyNumberFormat="0" applyFill="0" applyAlignment="0" applyProtection="0"/>
    <xf numFmtId="193" fontId="202" fillId="0" borderId="38" applyNumberFormat="0" applyFill="0" applyAlignment="0" applyProtection="0"/>
    <xf numFmtId="0" fontId="50" fillId="0" borderId="9" applyNumberFormat="0" applyFill="0" applyAlignment="0" applyProtection="0"/>
    <xf numFmtId="193" fontId="108" fillId="0" borderId="38" applyNumberFormat="0" applyFill="0" applyAlignment="0" applyProtection="0"/>
    <xf numFmtId="0" fontId="50" fillId="0" borderId="9" applyNumberFormat="0" applyFill="0" applyAlignment="0" applyProtection="0"/>
    <xf numFmtId="193" fontId="108" fillId="0" borderId="38" applyNumberFormat="0" applyFill="0" applyAlignment="0" applyProtection="0"/>
    <xf numFmtId="0" fontId="109" fillId="0" borderId="39" applyNumberFormat="0" applyFill="0" applyAlignment="0" applyProtection="0"/>
    <xf numFmtId="193" fontId="203" fillId="0" borderId="38" applyNumberFormat="0" applyFill="0" applyAlignment="0" applyProtection="0"/>
    <xf numFmtId="0" fontId="109" fillId="0" borderId="39"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0" fontId="51" fillId="0" borderId="1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204" fillId="0" borderId="40" applyNumberFormat="0" applyFill="0" applyAlignment="0" applyProtection="0"/>
    <xf numFmtId="0" fontId="51" fillId="0" borderId="1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10" fillId="0" borderId="40" applyNumberFormat="0" applyFill="0" applyAlignment="0" applyProtection="0"/>
    <xf numFmtId="0" fontId="111" fillId="0" borderId="40" applyNumberFormat="0" applyFill="0" applyAlignment="0" applyProtection="0"/>
    <xf numFmtId="193" fontId="205" fillId="0" borderId="40" applyNumberFormat="0" applyFill="0" applyAlignment="0" applyProtection="0"/>
    <xf numFmtId="0" fontId="111" fillId="0" borderId="40"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2" fillId="0" borderId="42" applyNumberFormat="0" applyFill="0" applyAlignment="0" applyProtection="0"/>
    <xf numFmtId="193" fontId="112" fillId="0" borderId="42" applyNumberFormat="0" applyFill="0" applyAlignment="0" applyProtection="0"/>
    <xf numFmtId="0" fontId="52" fillId="0" borderId="11" applyNumberFormat="0" applyFill="0" applyAlignment="0" applyProtection="0"/>
    <xf numFmtId="193" fontId="206" fillId="0" borderId="42" applyNumberFormat="0" applyFill="0" applyAlignment="0" applyProtection="0"/>
    <xf numFmtId="0" fontId="52" fillId="0" borderId="11" applyNumberFormat="0" applyFill="0" applyAlignment="0" applyProtection="0"/>
    <xf numFmtId="193" fontId="112" fillId="0" borderId="42" applyNumberFormat="0" applyFill="0" applyAlignment="0" applyProtection="0"/>
    <xf numFmtId="0" fontId="52" fillId="0" borderId="11" applyNumberFormat="0" applyFill="0" applyAlignment="0" applyProtection="0"/>
    <xf numFmtId="193" fontId="112" fillId="0" borderId="42" applyNumberFormat="0" applyFill="0" applyAlignment="0" applyProtection="0"/>
    <xf numFmtId="0" fontId="36" fillId="0" borderId="19" applyNumberFormat="0" applyFill="0" applyAlignment="0" applyProtection="0"/>
    <xf numFmtId="193" fontId="207"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52" fillId="0" borderId="0" applyNumberFormat="0" applyFill="0" applyBorder="0" applyAlignment="0" applyProtection="0"/>
    <xf numFmtId="193" fontId="206" fillId="0" borderId="0" applyNumberFormat="0" applyFill="0" applyBorder="0" applyAlignment="0" applyProtection="0"/>
    <xf numFmtId="0" fontId="52" fillId="0" borderId="0" applyNumberFormat="0" applyFill="0" applyBorder="0" applyAlignment="0" applyProtection="0"/>
    <xf numFmtId="193" fontId="112" fillId="0" borderId="0" applyNumberFormat="0" applyFill="0" applyBorder="0" applyAlignment="0" applyProtection="0"/>
    <xf numFmtId="0" fontId="52" fillId="0" borderId="0" applyNumberFormat="0" applyFill="0" applyBorder="0" applyAlignment="0" applyProtection="0"/>
    <xf numFmtId="193" fontId="112" fillId="0" borderId="0" applyNumberFormat="0" applyFill="0" applyBorder="0" applyAlignment="0" applyProtection="0"/>
    <xf numFmtId="0" fontId="36" fillId="0" borderId="0" applyNumberFormat="0" applyFill="0" applyBorder="0" applyAlignment="0" applyProtection="0"/>
    <xf numFmtId="193" fontId="207" fillId="0" borderId="0" applyNumberFormat="0" applyFill="0" applyBorder="0" applyAlignment="0" applyProtection="0"/>
    <xf numFmtId="0" fontId="36" fillId="0" borderId="0" applyNumberFormat="0" applyFill="0" applyBorder="0" applyAlignment="0" applyProtection="0"/>
    <xf numFmtId="193" fontId="139" fillId="0" borderId="0">
      <protection locked="0"/>
    </xf>
    <xf numFmtId="193" fontId="139" fillId="0" borderId="0">
      <protection locked="0"/>
    </xf>
    <xf numFmtId="306" fontId="208" fillId="0" borderId="0">
      <alignment horizontal="right"/>
    </xf>
    <xf numFmtId="307" fontId="31" fillId="0" borderId="0" applyAlignment="0">
      <alignment horizontal="right"/>
      <protection hidden="1"/>
    </xf>
    <xf numFmtId="193" fontId="124" fillId="0" borderId="61" applyNumberFormat="0" applyFill="0" applyAlignment="0" applyProtection="0"/>
    <xf numFmtId="217" fontId="209" fillId="0" borderId="0" applyNumberFormat="0" applyBorder="0" applyAlignment="0" applyProtection="0">
      <alignment horizontal="right" wrapText="1"/>
    </xf>
    <xf numFmtId="193" fontId="114" fillId="0" borderId="0" applyNumberFormat="0" applyFill="0" applyBorder="0" applyAlignment="0" applyProtection="0"/>
    <xf numFmtId="0" fontId="60" fillId="0" borderId="0" applyNumberFormat="0" applyFill="0" applyBorder="0" applyAlignment="0" applyProtection="0"/>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73" fontId="212"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173" fontId="114"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9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9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193"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186" fontId="113" fillId="0" borderId="0" applyNumberFormat="0" applyFill="0" applyBorder="0" applyAlignment="0" applyProtection="0">
      <alignment vertical="top"/>
      <protection locked="0"/>
    </xf>
    <xf numFmtId="193" fontId="113" fillId="0" borderId="0" applyNumberFormat="0" applyFill="0" applyBorder="0" applyAlignment="0" applyProtection="0">
      <alignment vertical="top"/>
      <protection locked="0"/>
    </xf>
    <xf numFmtId="195" fontId="113" fillId="0" borderId="0" applyNumberFormat="0" applyFill="0" applyBorder="0" applyAlignment="0" applyProtection="0">
      <alignment vertical="top"/>
      <protection locked="0"/>
    </xf>
    <xf numFmtId="195" fontId="113"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4" fillId="0" borderId="0" applyNumberFormat="0" applyFill="0" applyBorder="0" applyAlignment="0" applyProtection="0">
      <alignment vertical="top"/>
      <protection locked="0"/>
    </xf>
    <xf numFmtId="193" fontId="215" fillId="0" borderId="0" applyNumberFormat="0" applyFill="0" applyBorder="0" applyAlignment="0" applyProtection="0">
      <alignment vertical="top"/>
      <protection locked="0"/>
    </xf>
    <xf numFmtId="193" fontId="114" fillId="0" borderId="0" applyNumberFormat="0" applyFill="0" applyBorder="0" applyAlignment="0" applyProtection="0"/>
    <xf numFmtId="193" fontId="114" fillId="0" borderId="0" applyNumberFormat="0" applyFill="0" applyBorder="0" applyAlignment="0" applyProtection="0"/>
    <xf numFmtId="193" fontId="216" fillId="0" borderId="0">
      <alignment wrapText="1"/>
    </xf>
    <xf numFmtId="10" fontId="10" fillId="77" borderId="6" applyNumberFormat="0" applyBorder="0" applyAlignment="0" applyProtection="0"/>
    <xf numFmtId="10" fontId="10" fillId="77" borderId="6" applyNumberFormat="0" applyBorder="0" applyAlignment="0" applyProtection="0"/>
    <xf numFmtId="0"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5" fillId="9" borderId="18" applyNumberFormat="0" applyAlignment="0" applyProtection="0"/>
    <xf numFmtId="0" fontId="115"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41" fillId="25" borderId="18" applyNumberFormat="0" applyAlignment="0" applyProtection="0"/>
    <xf numFmtId="193"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41" fillId="25" borderId="18" applyNumberFormat="0" applyAlignment="0" applyProtection="0"/>
    <xf numFmtId="193"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41" fillId="25" borderId="18" applyNumberFormat="0" applyAlignment="0" applyProtection="0"/>
    <xf numFmtId="193"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115" fillId="9" borderId="18" applyNumberFormat="0" applyAlignment="0" applyProtection="0"/>
    <xf numFmtId="193" fontId="115" fillId="9" borderId="18" applyNumberFormat="0" applyAlignment="0" applyProtection="0"/>
    <xf numFmtId="193" fontId="115" fillId="9" borderId="18" applyNumberFormat="0" applyAlignment="0" applyProtection="0"/>
    <xf numFmtId="0" fontId="115" fillId="9" borderId="18" applyNumberFormat="0" applyAlignment="0" applyProtection="0"/>
    <xf numFmtId="193" fontId="115" fillId="9" borderId="18" applyNumberFormat="0" applyAlignment="0" applyProtection="0"/>
    <xf numFmtId="0"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0"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0" fontId="41" fillId="25" borderId="18" applyNumberFormat="0" applyAlignment="0" applyProtection="0"/>
    <xf numFmtId="193" fontId="217" fillId="9" borderId="18" applyNumberFormat="0" applyAlignment="0" applyProtection="0"/>
    <xf numFmtId="193" fontId="217" fillId="9" borderId="18" applyNumberFormat="0" applyAlignment="0" applyProtection="0"/>
    <xf numFmtId="0" fontId="115" fillId="9" borderId="18" applyNumberFormat="0" applyAlignment="0" applyProtection="0"/>
    <xf numFmtId="0" fontId="115" fillId="9" borderId="18" applyNumberFormat="0" applyAlignment="0" applyProtection="0"/>
    <xf numFmtId="193" fontId="124" fillId="0" borderId="0" applyNumberFormat="0" applyFill="0" applyBorder="0" applyAlignment="0">
      <protection locked="0"/>
    </xf>
    <xf numFmtId="252" fontId="75" fillId="131" borderId="0">
      <protection locked="0"/>
    </xf>
    <xf numFmtId="308" fontId="139" fillId="0" borderId="0"/>
    <xf numFmtId="193" fontId="218" fillId="0" borderId="0"/>
    <xf numFmtId="38" fontId="219" fillId="0" borderId="0"/>
    <xf numFmtId="38" fontId="220" fillId="0" borderId="0"/>
    <xf numFmtId="38" fontId="221" fillId="0" borderId="0"/>
    <xf numFmtId="38" fontId="222" fillId="0" borderId="0"/>
    <xf numFmtId="193" fontId="157" fillId="0" borderId="0"/>
    <xf numFmtId="193" fontId="157" fillId="0" borderId="0"/>
    <xf numFmtId="193" fontId="157" fillId="0" borderId="0"/>
    <xf numFmtId="193" fontId="135" fillId="0" borderId="0"/>
    <xf numFmtId="193" fontId="223" fillId="0" borderId="0"/>
    <xf numFmtId="193" fontId="224"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5" fillId="132" borderId="0"/>
    <xf numFmtId="193" fontId="10" fillId="84" borderId="0"/>
    <xf numFmtId="38" fontId="226" fillId="0" borderId="0" applyNumberFormat="0" applyFill="0" applyBorder="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0" fontId="56" fillId="0" borderId="14" applyNumberFormat="0" applyFill="0" applyAlignment="0" applyProtection="0"/>
    <xf numFmtId="193" fontId="120" fillId="0" borderId="44" applyNumberFormat="0" applyFill="0" applyAlignment="0" applyProtection="0"/>
    <xf numFmtId="193" fontId="120" fillId="0" borderId="44" applyNumberFormat="0" applyFill="0" applyAlignment="0" applyProtection="0"/>
    <xf numFmtId="0" fontId="56" fillId="0" borderId="14" applyNumberFormat="0" applyFill="0" applyAlignment="0" applyProtection="0"/>
    <xf numFmtId="193" fontId="228" fillId="0" borderId="44" applyNumberFormat="0" applyFill="0" applyAlignment="0" applyProtection="0"/>
    <xf numFmtId="0" fontId="56" fillId="0" borderId="14" applyNumberFormat="0" applyFill="0" applyAlignment="0" applyProtection="0"/>
    <xf numFmtId="193" fontId="120" fillId="0" borderId="44" applyNumberFormat="0" applyFill="0" applyAlignment="0" applyProtection="0"/>
    <xf numFmtId="0" fontId="56" fillId="0" borderId="14" applyNumberFormat="0" applyFill="0" applyAlignment="0" applyProtection="0"/>
    <xf numFmtId="193" fontId="120" fillId="0" borderId="44" applyNumberFormat="0" applyFill="0" applyAlignment="0" applyProtection="0"/>
    <xf numFmtId="0" fontId="227" fillId="0" borderId="62" applyNumberFormat="0" applyFill="0" applyAlignment="0" applyProtection="0"/>
    <xf numFmtId="193" fontId="229" fillId="0" borderId="44" applyNumberFormat="0" applyFill="0" applyAlignment="0" applyProtection="0"/>
    <xf numFmtId="0" fontId="227" fillId="0" borderId="62" applyNumberFormat="0" applyFill="0" applyAlignment="0" applyProtection="0"/>
    <xf numFmtId="193" fontId="182" fillId="133" borderId="0" applyAlignment="0" applyProtection="0">
      <alignment horizontal="right" vertical="center"/>
    </xf>
    <xf numFmtId="209" fontId="145" fillId="0" borderId="0" applyFont="0" applyFill="0" applyBorder="0" applyAlignment="0" applyProtection="0">
      <alignment horizontal="right"/>
    </xf>
    <xf numFmtId="310"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311"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40" fontId="230" fillId="0" borderId="0">
      <alignment horizontal="right"/>
    </xf>
    <xf numFmtId="193" fontId="231"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6" fillId="0" borderId="0">
      <alignment horizontal="right"/>
    </xf>
    <xf numFmtId="193" fontId="232" fillId="0" borderId="35"/>
    <xf numFmtId="314" fontId="103" fillId="0" borderId="0" applyFont="0" applyFill="0" applyBorder="0" applyAlignment="0" applyProtection="0"/>
    <xf numFmtId="315" fontId="10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9" fillId="0" borderId="0" applyFill="0" applyBorder="0" applyProtection="0">
      <alignment horizontal="center"/>
    </xf>
    <xf numFmtId="318" fontId="139" fillId="0" borderId="0" applyFont="0" applyFill="0" applyBorder="0" applyAlignment="0" applyProtection="0">
      <alignment horizontal="centerContinuous"/>
      <protection locked="0"/>
    </xf>
    <xf numFmtId="49" fontId="233" fillId="127" borderId="0" applyAlignment="0" applyProtection="0">
      <alignment horizontal="centerContinuous" vertical="center"/>
    </xf>
    <xf numFmtId="319" fontId="10" fillId="0" borderId="0" applyFont="0" applyFill="0" applyBorder="0" applyAlignment="0" applyProtection="0">
      <alignment horizontal="right"/>
    </xf>
    <xf numFmtId="193" fontId="169" fillId="0" borderId="0">
      <alignment horizontal="right"/>
    </xf>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0" fontId="57" fillId="43" borderId="0" applyNumberFormat="0" applyBorder="0" applyAlignment="0" applyProtection="0"/>
    <xf numFmtId="193" fontId="122" fillId="29" borderId="0" applyNumberFormat="0" applyBorder="0" applyAlignment="0" applyProtection="0"/>
    <xf numFmtId="193" fontId="122"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2" fillId="29" borderId="0" applyNumberFormat="0" applyBorder="0" applyAlignment="0" applyProtection="0"/>
    <xf numFmtId="0" fontId="57" fillId="43" borderId="0" applyNumberFormat="0" applyBorder="0" applyAlignment="0" applyProtection="0"/>
    <xf numFmtId="193" fontId="122" fillId="29" borderId="0" applyNumberFormat="0" applyBorder="0" applyAlignment="0" applyProtection="0"/>
    <xf numFmtId="0" fontId="122" fillId="25" borderId="0" applyNumberFormat="0" applyBorder="0" applyAlignment="0" applyProtection="0"/>
    <xf numFmtId="193" fontId="234" fillId="29" borderId="0" applyNumberFormat="0" applyBorder="0" applyAlignment="0" applyProtection="0"/>
    <xf numFmtId="0" fontId="122" fillId="25" borderId="0" applyNumberFormat="0" applyBorder="0" applyAlignment="0" applyProtection="0"/>
    <xf numFmtId="37" fontId="235" fillId="0" borderId="0"/>
    <xf numFmtId="203" fontId="7" fillId="0" borderId="0"/>
    <xf numFmtId="320" fontId="137" fillId="0" borderId="0"/>
    <xf numFmtId="320" fontId="137" fillId="0" borderId="1"/>
    <xf numFmtId="320" fontId="137" fillId="0" borderId="1"/>
    <xf numFmtId="320" fontId="137" fillId="0" borderId="63"/>
    <xf numFmtId="320" fontId="137" fillId="0" borderId="0"/>
    <xf numFmtId="321" fontId="148" fillId="0" borderId="0"/>
    <xf numFmtId="322" fontId="148" fillId="0" borderId="0"/>
    <xf numFmtId="323" fontId="148"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6" fillId="0" borderId="0"/>
    <xf numFmtId="0" fontId="236" fillId="0" borderId="0"/>
    <xf numFmtId="0" fontId="236" fillId="0" borderId="0"/>
    <xf numFmtId="0" fontId="236"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1"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1"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6" fillId="0" borderId="63"/>
    <xf numFmtId="193" fontId="7" fillId="0" borderId="0"/>
    <xf numFmtId="193" fontId="237" fillId="0" borderId="0"/>
    <xf numFmtId="193" fontId="238" fillId="0" borderId="0"/>
    <xf numFmtId="193" fontId="239" fillId="0" borderId="0"/>
    <xf numFmtId="193" fontId="240" fillId="0" borderId="0"/>
    <xf numFmtId="193" fontId="142" fillId="0" borderId="0"/>
    <xf numFmtId="38" fontId="241" fillId="0" borderId="0"/>
    <xf numFmtId="0" fontId="151"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1" fillId="134" borderId="64" applyNumberFormat="0" applyFont="0" applyAlignment="0" applyProtection="0"/>
    <xf numFmtId="193" fontId="14" fillId="14" borderId="5"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47" borderId="16" applyNumberFormat="0" applyFont="0" applyAlignment="0" applyProtection="0"/>
    <xf numFmtId="0" fontId="151" fillId="134" borderId="64" applyNumberFormat="0" applyFont="0" applyAlignment="0" applyProtection="0"/>
    <xf numFmtId="193" fontId="14" fillId="14" borderId="5" applyNumberFormat="0" applyFont="0" applyAlignment="0" applyProtection="0"/>
    <xf numFmtId="0" fontId="151"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0" fontId="7" fillId="24" borderId="5" applyNumberFormat="0" applyFont="0" applyAlignment="0" applyProtection="0"/>
    <xf numFmtId="0" fontId="151" fillId="14" borderId="5" applyNumberFormat="0" applyFont="0" applyAlignment="0" applyProtection="0"/>
    <xf numFmtId="0" fontId="151" fillId="47" borderId="16"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14" borderId="5" applyNumberFormat="0" applyFont="0" applyAlignment="0" applyProtection="0"/>
    <xf numFmtId="0" fontId="151"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193" fontId="242" fillId="114" borderId="0" applyAlignment="0" applyProtection="0">
      <alignment horizontal="left" vertical="top" wrapText="1"/>
    </xf>
    <xf numFmtId="193" fontId="7" fillId="0" borderId="0"/>
    <xf numFmtId="37" fontId="7" fillId="0" borderId="0"/>
    <xf numFmtId="328" fontId="141" fillId="87" borderId="65" applyNumberFormat="0">
      <alignment vertical="center"/>
    </xf>
    <xf numFmtId="328" fontId="141" fillId="135" borderId="65" applyNumberFormat="0">
      <alignment vertical="center"/>
    </xf>
    <xf numFmtId="328" fontId="141" fillId="122" borderId="65" applyNumberFormat="0">
      <alignment vertical="center"/>
    </xf>
    <xf numFmtId="328" fontId="141" fillId="112" borderId="65" applyNumberFormat="0">
      <alignment vertical="center"/>
    </xf>
    <xf numFmtId="328" fontId="141" fillId="136" borderId="65" applyNumberFormat="0">
      <alignment vertical="center"/>
    </xf>
    <xf numFmtId="328" fontId="141" fillId="84" borderId="65" applyNumberFormat="0">
      <alignment vertical="center"/>
    </xf>
    <xf numFmtId="328" fontId="141" fillId="110" borderId="65" applyNumberFormat="0">
      <alignment vertical="center"/>
    </xf>
    <xf numFmtId="328" fontId="141" fillId="126" borderId="65" applyNumberFormat="0">
      <alignment vertical="center"/>
    </xf>
    <xf numFmtId="328" fontId="141" fillId="137" borderId="65" applyNumberFormat="0">
      <alignment vertical="center"/>
    </xf>
    <xf numFmtId="328" fontId="141" fillId="138" borderId="65" applyNumberFormat="0">
      <alignment vertical="center"/>
    </xf>
    <xf numFmtId="328" fontId="243" fillId="86" borderId="65">
      <protection locked="0"/>
    </xf>
    <xf numFmtId="328" fontId="243" fillId="85" borderId="65">
      <protection locked="0"/>
    </xf>
    <xf numFmtId="328" fontId="244" fillId="85" borderId="66" applyNumberFormat="0" applyFont="0" applyFill="0" applyAlignment="0" applyProtection="0">
      <protection locked="0"/>
    </xf>
    <xf numFmtId="328" fontId="169" fillId="0" borderId="0" applyNumberFormat="0" applyFill="0">
      <alignment horizontal="left" vertical="top"/>
    </xf>
    <xf numFmtId="193" fontId="245" fillId="139" borderId="0" applyNumberFormat="0">
      <alignment horizontal="left" vertical="center" indent="1"/>
    </xf>
    <xf numFmtId="193" fontId="246" fillId="132" borderId="0" applyNumberFormat="0">
      <alignment vertical="center"/>
    </xf>
    <xf numFmtId="193" fontId="166" fillId="84" borderId="0">
      <alignment vertical="center"/>
    </xf>
    <xf numFmtId="193" fontId="247" fillId="0" borderId="67">
      <alignment vertical="center"/>
    </xf>
    <xf numFmtId="0" fontId="248" fillId="140" borderId="6" applyNumberFormat="0" applyFont="0" applyAlignment="0">
      <alignment vertical="center"/>
    </xf>
    <xf numFmtId="0" fontId="248" fillId="86" borderId="6" applyNumberFormat="0" applyFont="0" applyAlignment="0">
      <alignment vertical="center"/>
    </xf>
    <xf numFmtId="0" fontId="248" fillId="85" borderId="6" applyNumberFormat="0" applyFont="0" applyAlignment="0">
      <alignment vertical="center"/>
    </xf>
    <xf numFmtId="0" fontId="248"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9" fillId="0" borderId="0">
      <alignment horizontal="left"/>
    </xf>
    <xf numFmtId="3" fontId="250" fillId="0" borderId="0" applyFill="0" applyBorder="0" applyAlignment="0" applyProtection="0"/>
    <xf numFmtId="193" fontId="91" fillId="23" borderId="68" applyNumberFormat="0" applyBorder="0" applyAlignment="0">
      <alignment horizontal="center"/>
      <protection hidden="1"/>
    </xf>
    <xf numFmtId="193" fontId="251" fillId="0" borderId="68" applyNumberFormat="0" applyBorder="0" applyAlignment="0">
      <alignment horizontal="center"/>
      <protection locked="0"/>
    </xf>
    <xf numFmtId="2" fontId="252"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4" fillId="72" borderId="21" applyNumberFormat="0" applyAlignment="0" applyProtection="0"/>
    <xf numFmtId="193" fontId="254"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5" fillId="143" borderId="0">
      <alignment horizontal="center"/>
    </xf>
    <xf numFmtId="193" fontId="90" fillId="118" borderId="0"/>
    <xf numFmtId="193" fontId="256" fillId="39" borderId="0" applyBorder="0">
      <alignment horizontal="centerContinuous"/>
    </xf>
    <xf numFmtId="193" fontId="257"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9" fillId="144" borderId="0" applyNumberFormat="0" applyFont="0" applyBorder="0" applyAlignment="0"/>
    <xf numFmtId="1" fontId="258" fillId="0" borderId="0" applyProtection="0">
      <alignment horizontal="right" vertical="center"/>
    </xf>
    <xf numFmtId="205" fontId="259" fillId="0" borderId="0">
      <alignment horizontal="left"/>
    </xf>
    <xf numFmtId="330" fontId="136" fillId="0" borderId="0"/>
    <xf numFmtId="331" fontId="136" fillId="0" borderId="0"/>
    <xf numFmtId="268" fontId="7" fillId="0" borderId="0" applyFont="0" applyFill="0" applyBorder="0" applyAlignment="0" applyProtection="0"/>
    <xf numFmtId="332" fontId="7" fillId="0" borderId="0" applyFont="0" applyFill="0" applyBorder="0" applyAlignment="0" applyProtection="0"/>
    <xf numFmtId="184" fontId="137" fillId="0" borderId="0" applyFont="0" applyFill="0" applyBorder="0" applyAlignment="0" applyProtection="0">
      <protection locked="0"/>
    </xf>
    <xf numFmtId="10" fontId="137"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8"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8" fillId="0" borderId="0"/>
    <xf numFmtId="184" fontId="148" fillId="0" borderId="0"/>
    <xf numFmtId="10" fontId="148" fillId="0" borderId="0"/>
    <xf numFmtId="335" fontId="7" fillId="0" borderId="0" applyFont="0" applyFill="0" applyBorder="0" applyAlignment="0" applyProtection="0"/>
    <xf numFmtId="336" fontId="146" fillId="0" borderId="0"/>
    <xf numFmtId="337" fontId="146" fillId="0" borderId="0"/>
    <xf numFmtId="337" fontId="148"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6" fillId="0" borderId="0">
      <alignment horizontal="right"/>
    </xf>
    <xf numFmtId="40" fontId="7" fillId="0" borderId="0"/>
    <xf numFmtId="1" fontId="260" fillId="84" borderId="0">
      <alignment horizontal="center"/>
    </xf>
    <xf numFmtId="193" fontId="103" fillId="0" borderId="0" applyNumberFormat="0" applyFont="0" applyFill="0" applyBorder="0" applyAlignment="0" applyProtection="0">
      <alignment horizontal="left"/>
    </xf>
    <xf numFmtId="0" fontId="103" fillId="0" borderId="0" applyNumberFormat="0" applyFont="0" applyFill="0" applyBorder="0" applyAlignment="0" applyProtection="0">
      <alignment horizontal="left"/>
    </xf>
    <xf numFmtId="15" fontId="103" fillId="0" borderId="0" applyFont="0" applyFill="0" applyBorder="0" applyAlignment="0" applyProtection="0"/>
    <xf numFmtId="4" fontId="103" fillId="0" borderId="0" applyFont="0" applyFill="0" applyBorder="0" applyAlignment="0" applyProtection="0"/>
    <xf numFmtId="193" fontId="261" fillId="0" borderId="35">
      <alignment horizontal="center"/>
    </xf>
    <xf numFmtId="3" fontId="103" fillId="0" borderId="0" applyFont="0" applyFill="0" applyBorder="0" applyAlignment="0" applyProtection="0"/>
    <xf numFmtId="193" fontId="103" fillId="145" borderId="0" applyNumberFormat="0" applyFont="0" applyBorder="0" applyAlignment="0" applyProtection="0"/>
    <xf numFmtId="342" fontId="136" fillId="84" borderId="0"/>
    <xf numFmtId="343" fontId="23" fillId="84" borderId="0" applyFill="0"/>
    <xf numFmtId="193" fontId="262"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2" fillId="0" borderId="0" applyFill="0"/>
    <xf numFmtId="193" fontId="75" fillId="0" borderId="0" applyFill="0"/>
    <xf numFmtId="343" fontId="20" fillId="0" borderId="57" applyFill="0"/>
    <xf numFmtId="193" fontId="7" fillId="0" borderId="0" applyNumberFormat="0" applyFont="0" applyBorder="0" applyAlignment="0"/>
    <xf numFmtId="193" fontId="263"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2"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3"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2"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3"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6" fillId="84" borderId="25">
      <alignment horizontal="right"/>
    </xf>
    <xf numFmtId="14" fontId="264"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1" fillId="0" borderId="0" applyNumberFormat="0" applyFill="0" applyBorder="0" applyProtection="0">
      <alignment horizontal="left"/>
    </xf>
    <xf numFmtId="0" fontId="251" fillId="0" borderId="0" applyNumberFormat="0" applyFill="0" applyBorder="0" applyProtection="0">
      <alignment horizontal="left"/>
    </xf>
    <xf numFmtId="0" fontId="251" fillId="0" borderId="0" applyNumberFormat="0" applyFill="0" applyBorder="0" applyProtection="0">
      <alignment horizontal="left"/>
    </xf>
    <xf numFmtId="0" fontId="251"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7" fillId="0" borderId="0"/>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protection locked="0"/>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0"/>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protection locked="0"/>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protection locked="0"/>
    </xf>
    <xf numFmtId="193" fontId="269"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70" fillId="86" borderId="7" applyNumberFormat="0" applyProtection="0">
      <alignment vertical="center"/>
    </xf>
    <xf numFmtId="4" fontId="270"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70"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1" fillId="86" borderId="7" applyNumberFormat="0" applyProtection="0">
      <alignment horizontal="left" vertical="center" indent="1"/>
    </xf>
    <xf numFmtId="4" fontId="271"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1"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1"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1" fillId="150" borderId="7" applyNumberFormat="0" applyProtection="0">
      <alignment horizontal="right" vertical="center"/>
    </xf>
    <xf numFmtId="4" fontId="271"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1"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1" fillId="136" borderId="7" applyNumberFormat="0" applyProtection="0">
      <alignment horizontal="right" vertical="center"/>
    </xf>
    <xf numFmtId="4" fontId="271"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1"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1" fillId="131" borderId="7" applyNumberFormat="0" applyProtection="0">
      <alignment horizontal="right" vertical="center"/>
    </xf>
    <xf numFmtId="4" fontId="271"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1"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1" fillId="112" borderId="7" applyNumberFormat="0" applyProtection="0">
      <alignment horizontal="right" vertical="center"/>
    </xf>
    <xf numFmtId="4" fontId="271"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1"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1" fillId="110" borderId="7" applyNumberFormat="0" applyProtection="0">
      <alignment horizontal="right" vertical="center"/>
    </xf>
    <xf numFmtId="4" fontId="271"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1"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1" fillId="85" borderId="7" applyNumberFormat="0" applyProtection="0">
      <alignment horizontal="right" vertical="center"/>
    </xf>
    <xf numFmtId="4" fontId="271"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1"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1" fillId="137" borderId="7" applyNumberFormat="0" applyProtection="0">
      <alignment horizontal="right" vertical="center"/>
    </xf>
    <xf numFmtId="4" fontId="271"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1"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1" fillId="151" borderId="7" applyNumberFormat="0" applyProtection="0">
      <alignment horizontal="right" vertical="center"/>
    </xf>
    <xf numFmtId="4" fontId="271"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1"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1" fillId="142" borderId="7" applyNumberFormat="0" applyProtection="0">
      <alignment horizontal="right" vertical="center"/>
    </xf>
    <xf numFmtId="4" fontId="271"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1"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1" fillId="122" borderId="7" applyNumberFormat="0" applyProtection="0">
      <alignment horizontal="right" vertical="center"/>
    </xf>
    <xf numFmtId="4" fontId="271"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1"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2" fillId="153" borderId="7" applyNumberFormat="0" applyProtection="0">
      <alignment vertical="center"/>
    </xf>
    <xf numFmtId="4" fontId="272"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2"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2" fillId="153" borderId="7" applyNumberFormat="0" applyProtection="0">
      <alignment horizontal="right" vertical="center"/>
    </xf>
    <xf numFmtId="4" fontId="272"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2"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3" fillId="153" borderId="7" applyNumberFormat="0" applyProtection="0">
      <alignment horizontal="right" vertical="center"/>
    </xf>
    <xf numFmtId="38" fontId="274" fillId="0" borderId="86">
      <alignment horizontal="center"/>
    </xf>
    <xf numFmtId="193" fontId="275" fillId="155" borderId="0"/>
    <xf numFmtId="193" fontId="166" fillId="0" borderId="0"/>
    <xf numFmtId="38" fontId="103" fillId="0" borderId="0" applyFont="0" applyFill="0" applyBorder="0" applyAlignment="0" applyProtection="0"/>
    <xf numFmtId="40" fontId="218" fillId="0" borderId="0" applyFont="0" applyFill="0" applyBorder="0" applyAlignment="0" applyProtection="0"/>
    <xf numFmtId="327" fontId="146" fillId="156" borderId="0" applyFont="0"/>
    <xf numFmtId="193" fontId="276"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3" fillId="0" borderId="0">
      <alignment textRotation="90"/>
    </xf>
    <xf numFmtId="193" fontId="182" fillId="127" borderId="0" applyAlignment="0" applyProtection="0">
      <alignment horizontal="right" vertical="center"/>
    </xf>
    <xf numFmtId="203" fontId="149"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38" fontId="7" fillId="0" borderId="0" applyFont="0" applyFill="0" applyBorder="0" applyAlignment="0" applyProtection="0"/>
    <xf numFmtId="193" fontId="7" fillId="0" borderId="0">
      <alignment vertical="top"/>
    </xf>
    <xf numFmtId="193" fontId="278" fillId="87" borderId="0" applyNumberFormat="0" applyProtection="0">
      <alignment horizontal="center" vertical="center"/>
    </xf>
    <xf numFmtId="4" fontId="21" fillId="87" borderId="0" applyProtection="0">
      <alignment horizontal="center" vertical="center"/>
    </xf>
    <xf numFmtId="193" fontId="279" fillId="87" borderId="0" applyNumberFormat="0" applyProtection="0">
      <alignment horizontal="center" vertical="center"/>
    </xf>
    <xf numFmtId="4" fontId="23" fillId="87" borderId="0" applyProtection="0">
      <alignment horizontal="center" vertical="center"/>
    </xf>
    <xf numFmtId="193" fontId="280" fillId="157" borderId="0" applyNumberFormat="0" applyProtection="0">
      <alignment horizontal="center" vertical="center"/>
    </xf>
    <xf numFmtId="4" fontId="25" fillId="157" borderId="0" applyProtection="0">
      <alignment horizontal="center" vertical="center"/>
    </xf>
    <xf numFmtId="193" fontId="277" fillId="87" borderId="0" applyNumberFormat="0" applyProtection="0">
      <alignment horizontal="center" vertical="center"/>
    </xf>
    <xf numFmtId="4" fontId="93" fillId="87" borderId="0" applyProtection="0">
      <alignment horizontal="center" vertical="center"/>
    </xf>
    <xf numFmtId="193" fontId="281"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6" fillId="157" borderId="0" applyNumberFormat="0" applyProtection="0">
      <alignment horizontal="center" vertical="center" wrapText="1"/>
    </xf>
    <xf numFmtId="193" fontId="282" fillId="87" borderId="0" applyNumberFormat="0" applyProtection="0">
      <alignment horizontal="center" vertical="center" wrapText="1"/>
    </xf>
    <xf numFmtId="193" fontId="19" fillId="87" borderId="0" applyNumberFormat="0" applyProtection="0">
      <alignment horizontal="center" vertical="center" wrapText="1"/>
    </xf>
    <xf numFmtId="4" fontId="283" fillId="87" borderId="0" applyProtection="0">
      <alignment horizontal="center" vertical="top" wrapText="1"/>
    </xf>
    <xf numFmtId="193" fontId="20" fillId="87" borderId="0" applyNumberFormat="0" applyProtection="0">
      <alignment horizontal="center" vertical="center" wrapText="1"/>
    </xf>
    <xf numFmtId="4" fontId="284" fillId="87" borderId="0" applyProtection="0">
      <alignment horizontal="center" vertical="top" wrapText="1"/>
    </xf>
    <xf numFmtId="193" fontId="216" fillId="157" borderId="0" applyNumberFormat="0" applyProtection="0">
      <alignment horizontal="center" vertical="center" wrapText="1"/>
    </xf>
    <xf numFmtId="4" fontId="285" fillId="157" borderId="0" applyProtection="0">
      <alignment horizontal="center" vertical="top" wrapText="1"/>
    </xf>
    <xf numFmtId="193" fontId="282" fillId="87" borderId="0" applyNumberFormat="0" applyProtection="0">
      <alignment horizontal="center" vertical="center" wrapText="1"/>
    </xf>
    <xf numFmtId="4" fontId="286" fillId="87" borderId="0" applyProtection="0">
      <alignment horizontal="center" vertical="top" wrapText="1"/>
    </xf>
    <xf numFmtId="193" fontId="90" fillId="158" borderId="0" applyNumberFormat="0" applyProtection="0">
      <alignment horizontal="center" vertical="center" wrapText="1"/>
    </xf>
    <xf numFmtId="4" fontId="287" fillId="158" borderId="0" applyProtection="0">
      <alignment horizontal="center" vertical="top" wrapText="1"/>
    </xf>
    <xf numFmtId="193" fontId="19" fillId="150" borderId="0" applyNumberFormat="0" applyProtection="0">
      <alignment horizontal="center" vertical="center" wrapText="1"/>
    </xf>
    <xf numFmtId="4" fontId="283" fillId="150" borderId="0" applyProtection="0">
      <alignment horizontal="center" vertical="top" wrapText="1"/>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93" fontId="288" fillId="0" borderId="0"/>
    <xf numFmtId="193" fontId="289" fillId="122" borderId="0"/>
    <xf numFmtId="193" fontId="290" fillId="0" borderId="0">
      <alignment horizontal="left" vertical="center"/>
    </xf>
    <xf numFmtId="265" fontId="166" fillId="0" borderId="0"/>
    <xf numFmtId="193" fontId="188" fillId="0" borderId="0"/>
    <xf numFmtId="193" fontId="166" fillId="0" borderId="0">
      <alignment horizontal="center"/>
    </xf>
    <xf numFmtId="40" fontId="7" fillId="0" borderId="0" applyBorder="0">
      <alignment horizontal="right"/>
    </xf>
    <xf numFmtId="37" fontId="75" fillId="0" borderId="32" applyNumberFormat="0"/>
    <xf numFmtId="40" fontId="291" fillId="0" borderId="0" applyBorder="0">
      <alignment horizontal="right"/>
    </xf>
    <xf numFmtId="193" fontId="292" fillId="0" borderId="0" applyBorder="0" applyProtection="0">
      <alignment vertical="center"/>
    </xf>
    <xf numFmtId="193" fontId="292" fillId="0" borderId="1" applyBorder="0" applyProtection="0">
      <alignment horizontal="right" vertical="center"/>
    </xf>
    <xf numFmtId="193" fontId="293" fillId="159" borderId="0" applyBorder="0" applyProtection="0">
      <alignment horizontal="centerContinuous" vertical="center"/>
    </xf>
    <xf numFmtId="193" fontId="293" fillId="158" borderId="1" applyBorder="0" applyProtection="0">
      <alignment horizontal="centerContinuous" vertical="center"/>
    </xf>
    <xf numFmtId="193" fontId="294" fillId="0" borderId="0"/>
    <xf numFmtId="193" fontId="238" fillId="0" borderId="0"/>
    <xf numFmtId="193" fontId="295" fillId="0" borderId="0" applyFill="0" applyBorder="0" applyProtection="0">
      <alignment horizontal="left"/>
    </xf>
    <xf numFmtId="193" fontId="195" fillId="0" borderId="24" applyFill="0" applyBorder="0" applyProtection="0">
      <alignment horizontal="left" vertical="top"/>
    </xf>
    <xf numFmtId="193" fontId="296" fillId="0" borderId="0">
      <alignment horizontal="centerContinuous"/>
    </xf>
    <xf numFmtId="49" fontId="297" fillId="0" borderId="0"/>
    <xf numFmtId="49" fontId="166" fillId="0" borderId="0" applyFont="0" applyFill="0" applyBorder="0" applyAlignment="0" applyProtection="0"/>
    <xf numFmtId="193" fontId="298" fillId="0" borderId="0"/>
    <xf numFmtId="193" fontId="299" fillId="0" borderId="0"/>
    <xf numFmtId="348" fontId="166"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300" fillId="77" borderId="0">
      <alignment horizontal="right"/>
    </xf>
    <xf numFmtId="177" fontId="251" fillId="0" borderId="0"/>
    <xf numFmtId="193" fontId="301" fillId="0" borderId="0"/>
    <xf numFmtId="349" fontId="302"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7" fillId="0" borderId="87" applyAlignment="0"/>
    <xf numFmtId="325" fontId="177" fillId="0" borderId="87" applyAlignment="0"/>
    <xf numFmtId="177" fontId="143" fillId="0" borderId="87"/>
    <xf numFmtId="350" fontId="145" fillId="0" borderId="0" applyFont="0" applyFill="0" applyBorder="0" applyAlignment="0" applyProtection="0">
      <alignment horizontal="right"/>
    </xf>
    <xf numFmtId="193" fontId="303"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9" fillId="0" borderId="61" applyProtection="0"/>
    <xf numFmtId="4" fontId="143" fillId="0" borderId="0">
      <protection locked="0"/>
    </xf>
    <xf numFmtId="351" fontId="260" fillId="84" borderId="24" applyBorder="0">
      <alignment horizontal="right" vertical="center"/>
      <protection locked="0"/>
    </xf>
    <xf numFmtId="193" fontId="7" fillId="0" borderId="0">
      <alignment vertical="top"/>
    </xf>
    <xf numFmtId="193" fontId="304" fillId="0" borderId="0" applyFont="0" applyFill="0" applyBorder="0" applyAlignment="0" applyProtection="0"/>
    <xf numFmtId="257" fontId="198" fillId="0" borderId="0" applyFont="0" applyFill="0" applyBorder="0" applyAlignment="0" applyProtection="0"/>
    <xf numFmtId="352" fontId="198" fillId="0" borderId="0" applyFont="0" applyFill="0" applyBorder="0" applyAlignment="0" applyProtection="0"/>
    <xf numFmtId="353" fontId="198" fillId="0" borderId="0" applyFont="0" applyFill="0" applyBorder="0" applyAlignment="0" applyProtection="0"/>
    <xf numFmtId="217" fontId="10" fillId="0" borderId="0"/>
    <xf numFmtId="193" fontId="305" fillId="0" borderId="0"/>
    <xf numFmtId="354" fontId="7" fillId="0" borderId="0" applyFont="0" applyFill="0" applyBorder="0" applyAlignment="0" applyProtection="0"/>
    <xf numFmtId="355" fontId="7" fillId="0" borderId="0" applyFont="0" applyFill="0" applyBorder="0" applyAlignment="0" applyProtection="0"/>
    <xf numFmtId="266" fontId="103" fillId="0" borderId="0" applyFont="0" applyFill="0" applyBorder="0" applyAlignment="0" applyProtection="0"/>
    <xf numFmtId="267" fontId="103"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3"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3"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5" fillId="0" borderId="0"/>
    <xf numFmtId="217" fontId="10" fillId="0" borderId="0"/>
    <xf numFmtId="1" fontId="306" fillId="0" borderId="0">
      <alignment horizontal="center"/>
    </xf>
    <xf numFmtId="1" fontId="307" fillId="0" borderId="0">
      <alignment horizontal="centerContinuous"/>
    </xf>
    <xf numFmtId="193" fontId="308" fillId="84" borderId="0" applyNumberFormat="0" applyFont="0" applyBorder="0" applyAlignment="0" applyProtection="0">
      <alignment horizontal="left"/>
    </xf>
    <xf numFmtId="193" fontId="309" fillId="0" borderId="0"/>
    <xf numFmtId="217" fontId="10" fillId="0" borderId="0"/>
    <xf numFmtId="356" fontId="310" fillId="0" borderId="0" applyFont="0" applyFill="0" applyBorder="0" applyAlignment="0" applyProtection="0"/>
    <xf numFmtId="357" fontId="310" fillId="0" borderId="0" applyFont="0" applyFill="0" applyBorder="0" applyAlignment="0" applyProtection="0"/>
    <xf numFmtId="4" fontId="311" fillId="112" borderId="0" applyBorder="0">
      <alignment horizontal="right"/>
    </xf>
    <xf numFmtId="0" fontId="7" fillId="0" borderId="0"/>
    <xf numFmtId="0" fontId="7" fillId="0" borderId="0"/>
    <xf numFmtId="0" fontId="7" fillId="0" borderId="0"/>
    <xf numFmtId="0" fontId="312" fillId="0" borderId="0" applyNumberFormat="0" applyFill="0" applyBorder="0" applyAlignment="0" applyProtection="0"/>
  </cellStyleXfs>
  <cellXfs count="490">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68" fillId="0" borderId="25" xfId="1" applyFont="1" applyFill="1" applyBorder="1"/>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165" fontId="44" fillId="0" borderId="3"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0" fontId="65" fillId="3" borderId="28" xfId="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65" fillId="3" borderId="28" xfId="1" applyFont="1" applyFill="1" applyBorder="1"/>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44" fillId="0" borderId="2" xfId="1" applyNumberFormat="1" applyFont="1" applyFill="1" applyBorder="1" applyAlignment="1">
      <alignment horizontal="right"/>
    </xf>
    <xf numFmtId="165" fontId="44" fillId="0" borderId="4" xfId="1" applyNumberFormat="1" applyFont="1" applyFill="1" applyBorder="1" applyAlignment="1">
      <alignment horizontal="right"/>
    </xf>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Border="1" applyAlignment="1"/>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2"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5"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3" borderId="4" xfId="1" applyFont="1" applyFill="1" applyBorder="1" applyAlignment="1"/>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33"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3" borderId="28" xfId="1" applyFont="1" applyFill="1" applyBorder="1" applyAlignment="1">
      <alignment horizontal="center" vertical="center"/>
    </xf>
    <xf numFmtId="0" fontId="77" fillId="0" borderId="24" xfId="1" applyFont="1" applyBorder="1" applyAlignment="1">
      <alignment horizontal="center" vertical="center" wrapText="1"/>
    </xf>
    <xf numFmtId="0" fontId="77" fillId="0" borderId="25" xfId="1" applyFont="1" applyBorder="1" applyAlignment="1">
      <alignment horizontal="center" vertical="center"/>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3" borderId="28" xfId="1" applyFont="1" applyFill="1" applyBorder="1" applyAlignment="1">
      <alignment horizontal="center"/>
    </xf>
    <xf numFmtId="0" fontId="77" fillId="0" borderId="24" xfId="1" applyFont="1" applyBorder="1" applyAlignment="1">
      <alignment horizontal="center"/>
    </xf>
    <xf numFmtId="0" fontId="77" fillId="0" borderId="25"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3" borderId="28" xfId="1" applyFont="1" applyFill="1" applyBorder="1" applyAlignment="1">
      <alignment horizontal="center"/>
    </xf>
    <xf numFmtId="0" fontId="9" fillId="0" borderId="24" xfId="1" applyFont="1" applyBorder="1" applyAlignment="1">
      <alignment horizontal="center"/>
    </xf>
    <xf numFmtId="0" fontId="9" fillId="0" borderId="25"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4" fontId="66" fillId="3" borderId="28" xfId="1" applyNumberFormat="1" applyFont="1" applyFill="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5"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80" fillId="3" borderId="28" xfId="1" applyNumberFormat="1" applyFont="1" applyFill="1" applyBorder="1" applyAlignment="1"/>
    <xf numFmtId="175" fontId="66" fillId="0" borderId="0" xfId="1" applyNumberFormat="1" applyFont="1" applyBorder="1" applyAlignment="1"/>
    <xf numFmtId="175" fontId="66" fillId="3" borderId="28" xfId="1" applyNumberFormat="1" applyFont="1" applyFill="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75" fontId="75" fillId="3" borderId="28" xfId="1" applyNumberFormat="1" applyFont="1" applyFill="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175" fontId="7" fillId="3" borderId="28"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0" borderId="24" xfId="1" applyNumberFormat="1" applyFont="1" applyFill="1" applyBorder="1" applyAlignment="1">
      <alignment horizontal="right"/>
    </xf>
    <xf numFmtId="175" fontId="76" fillId="2" borderId="0" xfId="1" applyNumberFormat="1" applyFont="1" applyFill="1" applyBorder="1"/>
    <xf numFmtId="175" fontId="76" fillId="3" borderId="28" xfId="1" applyNumberFormat="1" applyFont="1" applyFill="1" applyBorder="1"/>
    <xf numFmtId="175" fontId="76" fillId="2" borderId="24"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175" fontId="75" fillId="3" borderId="28" xfId="1" applyNumberFormat="1" applyFont="1" applyFill="1" applyBorder="1" applyAlignment="1">
      <alignment horizontal="right"/>
    </xf>
    <xf numFmtId="175" fontId="75" fillId="0" borderId="24" xfId="1" applyNumberFormat="1" applyFont="1" applyFill="1" applyBorder="1" applyAlignment="1">
      <alignment horizontal="right"/>
    </xf>
    <xf numFmtId="175" fontId="75" fillId="0" borderId="0"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0" borderId="25" xfId="1" applyNumberFormat="1" applyFont="1" applyFill="1" applyBorder="1" applyAlignment="1">
      <alignment horizontal="right"/>
    </xf>
    <xf numFmtId="175" fontId="76" fillId="2" borderId="3" xfId="1" applyNumberFormat="1" applyFont="1" applyFill="1" applyBorder="1"/>
    <xf numFmtId="175" fontId="76" fillId="2" borderId="25" xfId="1" applyNumberFormat="1" applyFont="1" applyFill="1" applyBorder="1"/>
    <xf numFmtId="175" fontId="66" fillId="0" borderId="0" xfId="1" applyNumberFormat="1" applyFont="1" applyFill="1" applyBorder="1" applyAlignment="1">
      <alignment horizontal="right"/>
    </xf>
    <xf numFmtId="175" fontId="76" fillId="82" borderId="24" xfId="1" applyNumberFormat="1" applyFont="1" applyFill="1" applyBorder="1" applyAlignment="1">
      <alignment horizontal="right"/>
    </xf>
    <xf numFmtId="175" fontId="76" fillId="82" borderId="0" xfId="1" applyNumberFormat="1" applyFont="1" applyFill="1" applyBorder="1" applyAlignment="1">
      <alignment horizontal="right"/>
    </xf>
    <xf numFmtId="175" fontId="76" fillId="82" borderId="25" xfId="1" applyNumberFormat="1" applyFont="1" applyFill="1" applyBorder="1" applyAlignment="1">
      <alignment horizontal="right"/>
    </xf>
    <xf numFmtId="175" fontId="76" fillId="0" borderId="26" xfId="1" applyNumberFormat="1" applyFont="1" applyFill="1" applyBorder="1" applyAlignment="1">
      <alignment horizontal="right"/>
    </xf>
    <xf numFmtId="175" fontId="76" fillId="0" borderId="1" xfId="1" applyNumberFormat="1" applyFont="1" applyFill="1" applyBorder="1" applyAlignment="1">
      <alignment horizontal="right"/>
    </xf>
    <xf numFmtId="175" fontId="76" fillId="0" borderId="27" xfId="1" applyNumberFormat="1" applyFont="1" applyFill="1" applyBorder="1" applyAlignment="1">
      <alignment horizontal="right"/>
    </xf>
    <xf numFmtId="0" fontId="76" fillId="3" borderId="25" xfId="1" applyFont="1" applyFill="1" applyBorder="1" applyAlignment="1">
      <alignment horizontal="center"/>
    </xf>
    <xf numFmtId="177" fontId="76" fillId="2" borderId="3" xfId="1" applyNumberFormat="1" applyFont="1" applyFill="1" applyBorder="1"/>
    <xf numFmtId="0" fontId="76" fillId="2" borderId="4" xfId="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0" fontId="84" fillId="0" borderId="0" xfId="1" applyFont="1" applyFill="1" applyBorder="1" applyAlignment="1">
      <alignment horizontal="center" wrapText="1"/>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5" fillId="0" borderId="0" xfId="0" applyFont="1" applyAlignment="1">
      <alignment vertical="center"/>
    </xf>
    <xf numFmtId="175" fontId="86"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0" fontId="1" fillId="0" borderId="28" xfId="1" applyFont="1" applyFill="1" applyBorder="1" applyAlignment="1">
      <alignment vertical="top" wrapText="1"/>
    </xf>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176" fontId="76" fillId="2" borderId="31" xfId="1" applyNumberFormat="1" applyFont="1" applyFill="1" applyBorder="1" applyAlignment="1">
      <alignment horizontal="center"/>
    </xf>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175" fontId="76" fillId="2" borderId="24" xfId="1" applyNumberFormat="1" applyFont="1" applyFill="1" applyBorder="1" applyAlignment="1">
      <alignment horizontal="right"/>
    </xf>
    <xf numFmtId="181" fontId="86" fillId="0" borderId="24" xfId="1" applyNumberFormat="1" applyFont="1" applyFill="1" applyBorder="1" applyAlignment="1">
      <alignment horizontal="right"/>
    </xf>
    <xf numFmtId="175" fontId="75" fillId="0" borderId="26" xfId="1" applyNumberFormat="1" applyFont="1" applyFill="1" applyBorder="1" applyAlignment="1">
      <alignment horizontal="right"/>
    </xf>
    <xf numFmtId="0" fontId="9" fillId="0" borderId="0" xfId="0" applyFont="1" applyFill="1" applyAlignment="1">
      <alignment wrapText="1"/>
    </xf>
    <xf numFmtId="0" fontId="65" fillId="2" borderId="6" xfId="1" applyFont="1" applyFill="1" applyBorder="1" applyAlignment="1">
      <alignment horizontal="center"/>
    </xf>
    <xf numFmtId="165" fontId="87" fillId="0" borderId="0" xfId="1" applyNumberFormat="1" applyFont="1" applyFill="1" applyBorder="1" applyAlignment="1">
      <alignment horizontal="right"/>
    </xf>
    <xf numFmtId="165" fontId="87" fillId="0" borderId="25" xfId="1" applyNumberFormat="1" applyFont="1" applyFill="1" applyBorder="1" applyAlignment="1">
      <alignment horizontal="right"/>
    </xf>
    <xf numFmtId="166" fontId="70" fillId="0" borderId="25" xfId="1" applyNumberFormat="1" applyFont="1" applyFill="1" applyBorder="1" applyAlignment="1"/>
    <xf numFmtId="175" fontId="88" fillId="0" borderId="0" xfId="1" applyNumberFormat="1" applyFont="1" applyFill="1" applyBorder="1" applyAlignment="1">
      <alignment horizontal="right"/>
    </xf>
    <xf numFmtId="166" fontId="87"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176" fontId="65" fillId="2" borderId="0" xfId="1" applyNumberFormat="1" applyFont="1" applyFill="1" applyBorder="1" applyAlignment="1">
      <alignment horizontal="centerContinuous"/>
    </xf>
    <xf numFmtId="0" fontId="67" fillId="0" borderId="0" xfId="1" applyFont="1" applyBorder="1" applyAlignment="1">
      <alignment horizontal="center" vertical="center"/>
    </xf>
    <xf numFmtId="175" fontId="65" fillId="2" borderId="0" xfId="1" applyNumberFormat="1" applyFont="1" applyFill="1" applyBorder="1"/>
    <xf numFmtId="0" fontId="10" fillId="3" borderId="24" xfId="1" applyFont="1" applyFill="1" applyBorder="1" applyAlignment="1">
      <alignment horizontal="center"/>
    </xf>
    <xf numFmtId="165" fontId="10" fillId="0" borderId="1" xfId="1" applyNumberFormat="1" applyFont="1" applyBorder="1"/>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5" fontId="44" fillId="160" borderId="0" xfId="1" applyNumberFormat="1" applyFont="1" applyFill="1" applyBorder="1" applyAlignment="1"/>
    <xf numFmtId="165" fontId="70" fillId="160" borderId="0" xfId="1" applyNumberFormat="1" applyFont="1" applyFill="1" applyBorder="1" applyAlignment="1"/>
    <xf numFmtId="167" fontId="73" fillId="3" borderId="0" xfId="1" applyNumberFormat="1" applyFont="1" applyFill="1" applyBorder="1" applyAlignment="1"/>
    <xf numFmtId="165" fontId="10" fillId="3" borderId="0" xfId="1" applyNumberFormat="1" applyFont="1" applyFill="1" applyBorder="1"/>
    <xf numFmtId="175" fontId="65" fillId="3" borderId="24" xfId="1" applyNumberFormat="1" applyFont="1" applyFill="1" applyBorder="1"/>
    <xf numFmtId="175" fontId="65" fillId="3" borderId="0" xfId="1" applyNumberFormat="1" applyFont="1" applyFill="1" applyBorder="1" applyAlignment="1">
      <alignment horizontal="right"/>
    </xf>
    <xf numFmtId="165" fontId="44" fillId="0" borderId="1" xfId="1" applyNumberFormat="1" applyFont="1" applyFill="1" applyBorder="1" applyAlignment="1">
      <alignment horizontal="right"/>
    </xf>
    <xf numFmtId="0" fontId="10" fillId="0" borderId="28" xfId="1" applyFont="1" applyBorder="1" applyAlignment="1">
      <alignment vertical="center"/>
    </xf>
    <xf numFmtId="0" fontId="76" fillId="2" borderId="25" xfId="1" applyFont="1" applyFill="1" applyBorder="1"/>
    <xf numFmtId="164" fontId="75" fillId="0" borderId="3" xfId="1" applyNumberFormat="1" applyFont="1" applyBorder="1" applyAlignment="1"/>
    <xf numFmtId="0" fontId="135" fillId="0" borderId="28" xfId="1" applyFont="1" applyBorder="1" applyAlignment="1">
      <alignment wrapText="1"/>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3" fillId="2" borderId="3" xfId="1" applyNumberFormat="1" applyFont="1" applyFill="1" applyBorder="1" applyAlignment="1">
      <alignment horizontal="centerContinuous" wrapText="1"/>
    </xf>
    <xf numFmtId="165" fontId="313"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75" fontId="80" fillId="160" borderId="0" xfId="1" applyNumberFormat="1" applyFont="1" applyFill="1" applyBorder="1" applyAlignment="1"/>
    <xf numFmtId="175" fontId="66" fillId="160" borderId="0" xfId="1" applyNumberFormat="1" applyFont="1" applyFill="1" applyBorder="1" applyAlignment="1"/>
    <xf numFmtId="175" fontId="75" fillId="160" borderId="3" xfId="1" applyNumberFormat="1" applyFont="1" applyFill="1" applyBorder="1" applyAlignment="1"/>
    <xf numFmtId="175" fontId="7" fillId="160" borderId="0" xfId="1" applyNumberFormat="1" applyFont="1" applyFill="1" applyBorder="1" applyAlignment="1"/>
    <xf numFmtId="175" fontId="80" fillId="0" borderId="24" xfId="1" applyNumberFormat="1" applyFont="1" applyBorder="1" applyAlignment="1"/>
    <xf numFmtId="175" fontId="66" fillId="0" borderId="24" xfId="1" applyNumberFormat="1" applyFont="1" applyBorder="1" applyAlignment="1"/>
    <xf numFmtId="175" fontId="75" fillId="0" borderId="2" xfId="1" applyNumberFormat="1" applyFont="1" applyBorder="1" applyAlignment="1"/>
    <xf numFmtId="175" fontId="7" fillId="3" borderId="24" xfId="1" applyNumberFormat="1" applyFont="1" applyFill="1" applyBorder="1" applyAlignment="1"/>
    <xf numFmtId="175" fontId="66" fillId="0" borderId="24" xfId="1" applyNumberFormat="1" applyFont="1" applyFill="1" applyBorder="1" applyAlignment="1"/>
    <xf numFmtId="175" fontId="75" fillId="0" borderId="2" xfId="1" applyNumberFormat="1" applyFont="1" applyFill="1" applyBorder="1" applyAlignment="1"/>
    <xf numFmtId="175" fontId="66" fillId="82" borderId="24" xfId="1" applyNumberFormat="1" applyFont="1" applyFill="1" applyBorder="1" applyAlignment="1"/>
    <xf numFmtId="175" fontId="75" fillId="82" borderId="2" xfId="1" applyNumberFormat="1" applyFont="1" applyFill="1" applyBorder="1" applyAlignment="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75" fillId="0" borderId="25" xfId="1" applyFont="1" applyFill="1" applyBorder="1"/>
    <xf numFmtId="175" fontId="75" fillId="0" borderId="25" xfId="1" applyNumberFormat="1" applyFont="1" applyFill="1" applyBorder="1" applyAlignment="1">
      <alignment horizontal="right"/>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176" fontId="76" fillId="2" borderId="3" xfId="1" applyNumberFormat="1" applyFont="1" applyFill="1" applyBorder="1" applyAlignment="1">
      <alignment horizontal="center"/>
    </xf>
    <xf numFmtId="165" fontId="65" fillId="2" borderId="0" xfId="1" applyNumberFormat="1" applyFont="1" applyFill="1" applyBorder="1" applyAlignment="1">
      <alignment horizontal="centerContinuous"/>
    </xf>
    <xf numFmtId="176" fontId="65" fillId="2" borderId="28" xfId="1" applyNumberFormat="1" applyFont="1" applyFill="1" applyBorder="1" applyAlignment="1">
      <alignment horizontal="centerContinuous"/>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166" fontId="70" fillId="0" borderId="28" xfId="1" applyNumberFormat="1" applyFont="1" applyBorder="1" applyAlignment="1"/>
    <xf numFmtId="0" fontId="44" fillId="3" borderId="28" xfId="1" quotePrefix="1" applyFont="1" applyFill="1" applyBorder="1" applyAlignment="1">
      <alignment horizontal="center"/>
    </xf>
    <xf numFmtId="165" fontId="71" fillId="160" borderId="28" xfId="1" applyNumberFormat="1" applyFont="1" applyFill="1" applyBorder="1" applyAlignment="1"/>
    <xf numFmtId="165" fontId="70" fillId="160" borderId="28" xfId="1" applyNumberFormat="1" applyFont="1" applyFill="1" applyBorder="1" applyAlignment="1"/>
    <xf numFmtId="165" fontId="44" fillId="160" borderId="28" xfId="1" applyNumberFormat="1" applyFont="1" applyFill="1" applyBorder="1" applyAlignment="1"/>
    <xf numFmtId="165" fontId="10" fillId="3" borderId="28" xfId="1" applyNumberFormat="1" applyFont="1" applyFill="1" applyBorder="1" applyAlignment="1"/>
    <xf numFmtId="165" fontId="10" fillId="160" borderId="28" xfId="1" applyNumberFormat="1" applyFont="1" applyFill="1" applyBorder="1" applyAlignment="1"/>
    <xf numFmtId="165" fontId="44" fillId="160" borderId="30" xfId="1" applyNumberFormat="1" applyFont="1" applyFill="1" applyBorder="1" applyAlignment="1"/>
    <xf numFmtId="0" fontId="10" fillId="0" borderId="32" xfId="1" applyFont="1" applyBorder="1" applyAlignment="1">
      <alignment horizontal="center" vertical="center"/>
    </xf>
    <xf numFmtId="0" fontId="87" fillId="0" borderId="0" xfId="1" applyFont="1" applyFill="1" applyBorder="1" applyAlignment="1">
      <alignment horizontal="center"/>
    </xf>
    <xf numFmtId="0" fontId="44" fillId="0" borderId="0" xfId="1" quotePrefix="1" applyFont="1" applyBorder="1" applyAlignment="1">
      <alignment horizontal="center" wrapText="1"/>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cellXfs>
  <cellStyles count="51784">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104775</xdr:colOff>
      <xdr:row>15</xdr:row>
      <xdr:rowOff>104775</xdr:rowOff>
    </xdr:from>
    <xdr:to>
      <xdr:col>33</xdr:col>
      <xdr:colOff>171450</xdr:colOff>
      <xdr:row>16</xdr:row>
      <xdr:rowOff>85725</xdr:rowOff>
    </xdr:to>
    <xdr:sp macro="" textlink="">
      <xdr:nvSpPr>
        <xdr:cNvPr id="2" name="Flowchart: Connector 1"/>
        <xdr:cNvSpPr/>
      </xdr:nvSpPr>
      <xdr:spPr>
        <a:xfrm>
          <a:off x="22307550" y="3114675"/>
          <a:ext cx="7239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314326</xdr:colOff>
      <xdr:row>20</xdr:row>
      <xdr:rowOff>85726</xdr:rowOff>
    </xdr:from>
    <xdr:to>
      <xdr:col>34</xdr:col>
      <xdr:colOff>66676</xdr:colOff>
      <xdr:row>22</xdr:row>
      <xdr:rowOff>38100</xdr:rowOff>
    </xdr:to>
    <xdr:sp macro="" textlink="">
      <xdr:nvSpPr>
        <xdr:cNvPr id="4" name="Flowchart: Connector 3"/>
        <xdr:cNvSpPr/>
      </xdr:nvSpPr>
      <xdr:spPr>
        <a:xfrm>
          <a:off x="23317201" y="4305301"/>
          <a:ext cx="1066800" cy="238124"/>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314325</xdr:colOff>
      <xdr:row>32</xdr:row>
      <xdr:rowOff>85725</xdr:rowOff>
    </xdr:from>
    <xdr:to>
      <xdr:col>34</xdr:col>
      <xdr:colOff>95250</xdr:colOff>
      <xdr:row>33</xdr:row>
      <xdr:rowOff>38100</xdr:rowOff>
    </xdr:to>
    <xdr:sp macro="" textlink="">
      <xdr:nvSpPr>
        <xdr:cNvPr id="6" name="Flowchart: Connector 5"/>
        <xdr:cNvSpPr/>
      </xdr:nvSpPr>
      <xdr:spPr>
        <a:xfrm>
          <a:off x="22659975" y="6305550"/>
          <a:ext cx="1752600" cy="2381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200025</xdr:colOff>
      <xdr:row>37</xdr:row>
      <xdr:rowOff>114300</xdr:rowOff>
    </xdr:from>
    <xdr:to>
      <xdr:col>33</xdr:col>
      <xdr:colOff>266700</xdr:colOff>
      <xdr:row>40</xdr:row>
      <xdr:rowOff>19050</xdr:rowOff>
    </xdr:to>
    <xdr:sp macro="" textlink="">
      <xdr:nvSpPr>
        <xdr:cNvPr id="8" name="Flowchart: Connector 7"/>
        <xdr:cNvSpPr/>
      </xdr:nvSpPr>
      <xdr:spPr>
        <a:xfrm>
          <a:off x="23202900" y="7191375"/>
          <a:ext cx="7239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133350</xdr:colOff>
      <xdr:row>17</xdr:row>
      <xdr:rowOff>0</xdr:rowOff>
    </xdr:from>
    <xdr:to>
      <xdr:col>33</xdr:col>
      <xdr:colOff>200025</xdr:colOff>
      <xdr:row>18</xdr:row>
      <xdr:rowOff>47625</xdr:rowOff>
    </xdr:to>
    <xdr:sp macro="" textlink="">
      <xdr:nvSpPr>
        <xdr:cNvPr id="9" name="Flowchart: Connector 8"/>
        <xdr:cNvSpPr/>
      </xdr:nvSpPr>
      <xdr:spPr>
        <a:xfrm>
          <a:off x="23136225" y="3648075"/>
          <a:ext cx="7239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238125</xdr:colOff>
      <xdr:row>24</xdr:row>
      <xdr:rowOff>95250</xdr:rowOff>
    </xdr:from>
    <xdr:to>
      <xdr:col>33</xdr:col>
      <xdr:colOff>152400</xdr:colOff>
      <xdr:row>26</xdr:row>
      <xdr:rowOff>47624</xdr:rowOff>
    </xdr:to>
    <xdr:sp macro="" textlink="">
      <xdr:nvSpPr>
        <xdr:cNvPr id="10" name="Flowchart: Connector 9"/>
        <xdr:cNvSpPr/>
      </xdr:nvSpPr>
      <xdr:spPr>
        <a:xfrm>
          <a:off x="23241000" y="4886325"/>
          <a:ext cx="571500" cy="238124"/>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32</xdr:row>
      <xdr:rowOff>190501</xdr:rowOff>
    </xdr:from>
    <xdr:to>
      <xdr:col>34</xdr:col>
      <xdr:colOff>57150</xdr:colOff>
      <xdr:row>33</xdr:row>
      <xdr:rowOff>28576</xdr:rowOff>
    </xdr:to>
    <xdr:sp macro="" textlink="">
      <xdr:nvSpPr>
        <xdr:cNvPr id="11" name="Flowchart: Connector 10"/>
        <xdr:cNvSpPr/>
      </xdr:nvSpPr>
      <xdr:spPr>
        <a:xfrm>
          <a:off x="20974050" y="7829551"/>
          <a:ext cx="2381250"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561976</xdr:colOff>
      <xdr:row>35</xdr:row>
      <xdr:rowOff>76201</xdr:rowOff>
    </xdr:from>
    <xdr:to>
      <xdr:col>33</xdr:col>
      <xdr:colOff>104776</xdr:colOff>
      <xdr:row>36</xdr:row>
      <xdr:rowOff>19051</xdr:rowOff>
    </xdr:to>
    <xdr:sp macro="" textlink="">
      <xdr:nvSpPr>
        <xdr:cNvPr id="12" name="Flowchart: Connector 11"/>
        <xdr:cNvSpPr/>
      </xdr:nvSpPr>
      <xdr:spPr>
        <a:xfrm>
          <a:off x="22117051" y="8467726"/>
          <a:ext cx="704850"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581024</xdr:colOff>
      <xdr:row>19</xdr:row>
      <xdr:rowOff>85725</xdr:rowOff>
    </xdr:from>
    <xdr:to>
      <xdr:col>34</xdr:col>
      <xdr:colOff>47624</xdr:colOff>
      <xdr:row>21</xdr:row>
      <xdr:rowOff>95250</xdr:rowOff>
    </xdr:to>
    <xdr:sp macro="" textlink="">
      <xdr:nvSpPr>
        <xdr:cNvPr id="5" name="Flowchart: Connector 4"/>
        <xdr:cNvSpPr/>
      </xdr:nvSpPr>
      <xdr:spPr>
        <a:xfrm>
          <a:off x="22136099" y="5029200"/>
          <a:ext cx="1209675"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4"/>
  <sheetViews>
    <sheetView showGridLines="0" workbookViewId="0">
      <selection activeCell="B2" sqref="B2"/>
    </sheetView>
  </sheetViews>
  <sheetFormatPr defaultRowHeight="12.75"/>
  <cols>
    <col min="1" max="1" width="5" style="1" customWidth="1"/>
    <col min="2" max="2" width="9.140625" style="1" customWidth="1"/>
    <col min="3" max="16384" width="9.140625" style="1"/>
  </cols>
  <sheetData>
    <row r="1" spans="2:2">
      <c r="B1" s="3" t="s">
        <v>122</v>
      </c>
    </row>
    <row r="4" spans="2:2">
      <c r="B4" s="3" t="s">
        <v>228</v>
      </c>
    </row>
    <row r="5" spans="2:2">
      <c r="B5" s="2"/>
    </row>
    <row r="6" spans="2:2">
      <c r="B6" s="2" t="s">
        <v>231</v>
      </c>
    </row>
    <row r="7" spans="2:2">
      <c r="B7" s="2" t="s">
        <v>232</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207</v>
      </c>
    </row>
    <row r="17" spans="2:3" ht="30.75" customHeight="1">
      <c r="B17" s="7" t="s">
        <v>206</v>
      </c>
    </row>
    <row r="18" spans="2:3" ht="24" customHeight="1">
      <c r="B18" s="2" t="s">
        <v>179</v>
      </c>
    </row>
    <row r="19" spans="2:3">
      <c r="B19" s="3" t="s">
        <v>123</v>
      </c>
    </row>
    <row r="20" spans="2: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205</v>
      </c>
    </row>
    <row r="29" spans="2:3">
      <c r="B29" s="4"/>
    </row>
    <row r="30" spans="2:3" ht="15" customHeight="1">
      <c r="B30" s="4"/>
    </row>
    <row r="31" spans="2:3">
      <c r="B31" s="3" t="s">
        <v>128</v>
      </c>
    </row>
    <row r="32" spans="2:3">
      <c r="B32" s="2"/>
    </row>
    <row r="33" spans="2:3">
      <c r="B33" s="2" t="s">
        <v>129</v>
      </c>
    </row>
    <row r="34" spans="2:3">
      <c r="B34" s="2"/>
    </row>
    <row r="35" spans="2:3">
      <c r="B35" s="5" t="s">
        <v>229</v>
      </c>
    </row>
    <row r="36" spans="2:3">
      <c r="B36" s="5" t="s">
        <v>230</v>
      </c>
    </row>
    <row r="37" spans="2:3">
      <c r="B37" s="5"/>
    </row>
    <row r="38" spans="2:3">
      <c r="B38" s="3" t="s">
        <v>165</v>
      </c>
    </row>
    <row r="39" spans="2: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c r="B52" s="3" t="s">
        <v>166</v>
      </c>
    </row>
    <row r="53" spans="2:4">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N94"/>
  <sheetViews>
    <sheetView showGridLines="0" tabSelected="1" zoomScaleNormal="100" workbookViewId="0">
      <pane xSplit="6" ySplit="10" topLeftCell="S11" activePane="bottomRight" state="frozen"/>
      <selection pane="topRight" activeCell="G1" sqref="G1"/>
      <selection pane="bottomLeft" activeCell="A11" sqref="A11"/>
      <selection pane="bottomRight" activeCell="C3" sqref="C3"/>
    </sheetView>
  </sheetViews>
  <sheetFormatPr defaultRowHeight="11.25"/>
  <cols>
    <col min="1" max="1" width="3.5703125" style="15" customWidth="1"/>
    <col min="2" max="2" width="4.5703125" style="15" customWidth="1"/>
    <col min="3" max="3" width="49.28515625" style="15" customWidth="1"/>
    <col min="4" max="4" width="13.85546875" style="24" customWidth="1"/>
    <col min="5" max="5" width="7.42578125" style="23" customWidth="1"/>
    <col min="6" max="6" width="12.28515625" style="24" customWidth="1"/>
    <col min="7" max="8" width="8.5703125" style="24" bestFit="1" customWidth="1"/>
    <col min="9" max="9" width="13.140625" style="24" customWidth="1"/>
    <col min="10" max="10" width="10" style="24" bestFit="1" customWidth="1"/>
    <col min="11" max="11" width="12.140625" style="24" customWidth="1"/>
    <col min="12" max="15" width="9.85546875" style="24" bestFit="1" customWidth="1"/>
    <col min="16" max="16" width="5.140625" style="24" customWidth="1"/>
    <col min="17" max="18" width="8.5703125" style="15" bestFit="1" customWidth="1"/>
    <col min="19" max="19" width="12" style="25" customWidth="1"/>
    <col min="20" max="20" width="9.85546875" style="25" bestFit="1" customWidth="1"/>
    <col min="21" max="22" width="12" style="25" customWidth="1"/>
    <col min="23" max="24" width="9.85546875" style="15" bestFit="1" customWidth="1"/>
    <col min="25" max="25" width="9.85546875" style="15" customWidth="1"/>
    <col min="26" max="26" width="3.5703125" style="27" customWidth="1"/>
    <col min="27" max="28" width="8.5703125" style="27" bestFit="1" customWidth="1"/>
    <col min="29" max="29" width="14.140625" style="15" customWidth="1"/>
    <col min="30" max="34" width="9.85546875" style="15" bestFit="1" customWidth="1"/>
    <col min="35" max="35" width="9.85546875" style="15" customWidth="1"/>
    <col min="36" max="36" width="9.140625" style="15"/>
    <col min="37" max="37" width="54.42578125" style="15" customWidth="1"/>
    <col min="38" max="38" width="9.140625" style="15"/>
    <col min="39" max="39" width="70.7109375" style="15" customWidth="1"/>
    <col min="40" max="211" width="9.140625" style="15"/>
    <col min="212" max="212" width="1.7109375" style="15" customWidth="1"/>
    <col min="213" max="213" width="28.5703125" style="15" customWidth="1"/>
    <col min="214" max="214" width="8.42578125" style="15" customWidth="1"/>
    <col min="215" max="215" width="7.5703125" style="15" customWidth="1"/>
    <col min="216" max="223" width="12" style="15" customWidth="1"/>
    <col min="224" max="224" width="1.7109375" style="15" customWidth="1"/>
    <col min="225" max="225" width="9.140625" style="15"/>
    <col min="226" max="259" width="0" style="15" hidden="1" customWidth="1"/>
    <col min="260" max="467" width="9.140625" style="15"/>
    <col min="468" max="468" width="1.7109375" style="15" customWidth="1"/>
    <col min="469" max="469" width="28.5703125" style="15" customWidth="1"/>
    <col min="470" max="470" width="8.42578125" style="15" customWidth="1"/>
    <col min="471" max="471" width="7.5703125" style="15" customWidth="1"/>
    <col min="472" max="479" width="12" style="15" customWidth="1"/>
    <col min="480" max="480" width="1.7109375" style="15" customWidth="1"/>
    <col min="481" max="481" width="9.140625" style="15"/>
    <col min="482" max="515" width="0" style="15" hidden="1" customWidth="1"/>
    <col min="516" max="723" width="9.140625" style="15"/>
    <col min="724" max="724" width="1.7109375" style="15" customWidth="1"/>
    <col min="725" max="725" width="28.5703125" style="15" customWidth="1"/>
    <col min="726" max="726" width="8.42578125" style="15" customWidth="1"/>
    <col min="727" max="727" width="7.5703125" style="15" customWidth="1"/>
    <col min="728" max="735" width="12" style="15" customWidth="1"/>
    <col min="736" max="736" width="1.7109375" style="15" customWidth="1"/>
    <col min="737" max="737" width="9.140625" style="15"/>
    <col min="738" max="771" width="0" style="15" hidden="1" customWidth="1"/>
    <col min="772" max="979" width="9.140625" style="15"/>
    <col min="980" max="980" width="1.7109375" style="15" customWidth="1"/>
    <col min="981" max="981" width="28.5703125" style="15" customWidth="1"/>
    <col min="982" max="982" width="8.42578125" style="15" customWidth="1"/>
    <col min="983" max="983" width="7.5703125" style="15" customWidth="1"/>
    <col min="984" max="991" width="12" style="15" customWidth="1"/>
    <col min="992" max="992" width="1.7109375" style="15" customWidth="1"/>
    <col min="993" max="993" width="9.140625" style="15"/>
    <col min="994" max="1027" width="0" style="15" hidden="1" customWidth="1"/>
    <col min="1028" max="1235" width="9.140625" style="15"/>
    <col min="1236" max="1236" width="1.7109375" style="15" customWidth="1"/>
    <col min="1237" max="1237" width="28.5703125" style="15" customWidth="1"/>
    <col min="1238" max="1238" width="8.42578125" style="15" customWidth="1"/>
    <col min="1239" max="1239" width="7.5703125" style="15" customWidth="1"/>
    <col min="1240" max="1247" width="12" style="15" customWidth="1"/>
    <col min="1248" max="1248" width="1.7109375" style="15" customWidth="1"/>
    <col min="1249" max="1249" width="9.140625" style="15"/>
    <col min="1250" max="1283" width="0" style="15" hidden="1" customWidth="1"/>
    <col min="1284" max="1491" width="9.140625" style="15"/>
    <col min="1492" max="1492" width="1.7109375" style="15" customWidth="1"/>
    <col min="1493" max="1493" width="28.5703125" style="15" customWidth="1"/>
    <col min="1494" max="1494" width="8.42578125" style="15" customWidth="1"/>
    <col min="1495" max="1495" width="7.5703125" style="15" customWidth="1"/>
    <col min="1496" max="1503" width="12" style="15" customWidth="1"/>
    <col min="1504" max="1504" width="1.7109375" style="15" customWidth="1"/>
    <col min="1505" max="1505" width="9.140625" style="15"/>
    <col min="1506" max="1539" width="0" style="15" hidden="1" customWidth="1"/>
    <col min="1540" max="1747" width="9.140625" style="15"/>
    <col min="1748" max="1748" width="1.7109375" style="15" customWidth="1"/>
    <col min="1749" max="1749" width="28.5703125" style="15" customWidth="1"/>
    <col min="1750" max="1750" width="8.42578125" style="15" customWidth="1"/>
    <col min="1751" max="1751" width="7.5703125" style="15" customWidth="1"/>
    <col min="1752" max="1759" width="12" style="15" customWidth="1"/>
    <col min="1760" max="1760" width="1.7109375" style="15" customWidth="1"/>
    <col min="1761" max="1761" width="9.140625" style="15"/>
    <col min="1762" max="1795" width="0" style="15" hidden="1" customWidth="1"/>
    <col min="1796" max="2003" width="9.140625" style="15"/>
    <col min="2004" max="2004" width="1.7109375" style="15" customWidth="1"/>
    <col min="2005" max="2005" width="28.5703125" style="15" customWidth="1"/>
    <col min="2006" max="2006" width="8.42578125" style="15" customWidth="1"/>
    <col min="2007" max="2007" width="7.5703125" style="15" customWidth="1"/>
    <col min="2008" max="2015" width="12" style="15" customWidth="1"/>
    <col min="2016" max="2016" width="1.7109375" style="15" customWidth="1"/>
    <col min="2017" max="2017" width="9.140625" style="15"/>
    <col min="2018" max="2051" width="0" style="15" hidden="1" customWidth="1"/>
    <col min="2052" max="2259" width="9.140625" style="15"/>
    <col min="2260" max="2260" width="1.7109375" style="15" customWidth="1"/>
    <col min="2261" max="2261" width="28.5703125" style="15" customWidth="1"/>
    <col min="2262" max="2262" width="8.42578125" style="15" customWidth="1"/>
    <col min="2263" max="2263" width="7.5703125" style="15" customWidth="1"/>
    <col min="2264" max="2271" width="12" style="15" customWidth="1"/>
    <col min="2272" max="2272" width="1.7109375" style="15" customWidth="1"/>
    <col min="2273" max="2273" width="9.140625" style="15"/>
    <col min="2274" max="2307" width="0" style="15" hidden="1" customWidth="1"/>
    <col min="2308" max="2515" width="9.140625" style="15"/>
    <col min="2516" max="2516" width="1.7109375" style="15" customWidth="1"/>
    <col min="2517" max="2517" width="28.5703125" style="15" customWidth="1"/>
    <col min="2518" max="2518" width="8.42578125" style="15" customWidth="1"/>
    <col min="2519" max="2519" width="7.5703125" style="15" customWidth="1"/>
    <col min="2520" max="2527" width="12" style="15" customWidth="1"/>
    <col min="2528" max="2528" width="1.7109375" style="15" customWidth="1"/>
    <col min="2529" max="2529" width="9.140625" style="15"/>
    <col min="2530" max="2563" width="0" style="15" hidden="1" customWidth="1"/>
    <col min="2564" max="2771" width="9.140625" style="15"/>
    <col min="2772" max="2772" width="1.7109375" style="15" customWidth="1"/>
    <col min="2773" max="2773" width="28.5703125" style="15" customWidth="1"/>
    <col min="2774" max="2774" width="8.42578125" style="15" customWidth="1"/>
    <col min="2775" max="2775" width="7.5703125" style="15" customWidth="1"/>
    <col min="2776" max="2783" width="12" style="15" customWidth="1"/>
    <col min="2784" max="2784" width="1.7109375" style="15" customWidth="1"/>
    <col min="2785" max="2785" width="9.140625" style="15"/>
    <col min="2786" max="2819" width="0" style="15" hidden="1" customWidth="1"/>
    <col min="2820" max="3027" width="9.140625" style="15"/>
    <col min="3028" max="3028" width="1.7109375" style="15" customWidth="1"/>
    <col min="3029" max="3029" width="28.5703125" style="15" customWidth="1"/>
    <col min="3030" max="3030" width="8.42578125" style="15" customWidth="1"/>
    <col min="3031" max="3031" width="7.5703125" style="15" customWidth="1"/>
    <col min="3032" max="3039" width="12" style="15" customWidth="1"/>
    <col min="3040" max="3040" width="1.7109375" style="15" customWidth="1"/>
    <col min="3041" max="3041" width="9.140625" style="15"/>
    <col min="3042" max="3075" width="0" style="15" hidden="1" customWidth="1"/>
    <col min="3076" max="3283" width="9.140625" style="15"/>
    <col min="3284" max="3284" width="1.7109375" style="15" customWidth="1"/>
    <col min="3285" max="3285" width="28.5703125" style="15" customWidth="1"/>
    <col min="3286" max="3286" width="8.42578125" style="15" customWidth="1"/>
    <col min="3287" max="3287" width="7.5703125" style="15" customWidth="1"/>
    <col min="3288" max="3295" width="12" style="15" customWidth="1"/>
    <col min="3296" max="3296" width="1.7109375" style="15" customWidth="1"/>
    <col min="3297" max="3297" width="9.140625" style="15"/>
    <col min="3298" max="3331" width="0" style="15" hidden="1" customWidth="1"/>
    <col min="3332" max="3539" width="9.140625" style="15"/>
    <col min="3540" max="3540" width="1.7109375" style="15" customWidth="1"/>
    <col min="3541" max="3541" width="28.5703125" style="15" customWidth="1"/>
    <col min="3542" max="3542" width="8.42578125" style="15" customWidth="1"/>
    <col min="3543" max="3543" width="7.5703125" style="15" customWidth="1"/>
    <col min="3544" max="3551" width="12" style="15" customWidth="1"/>
    <col min="3552" max="3552" width="1.7109375" style="15" customWidth="1"/>
    <col min="3553" max="3553" width="9.140625" style="15"/>
    <col min="3554" max="3587" width="0" style="15" hidden="1" customWidth="1"/>
    <col min="3588" max="3795" width="9.140625" style="15"/>
    <col min="3796" max="3796" width="1.7109375" style="15" customWidth="1"/>
    <col min="3797" max="3797" width="28.5703125" style="15" customWidth="1"/>
    <col min="3798" max="3798" width="8.42578125" style="15" customWidth="1"/>
    <col min="3799" max="3799" width="7.5703125" style="15" customWidth="1"/>
    <col min="3800" max="3807" width="12" style="15" customWidth="1"/>
    <col min="3808" max="3808" width="1.7109375" style="15" customWidth="1"/>
    <col min="3809" max="3809" width="9.140625" style="15"/>
    <col min="3810" max="3843" width="0" style="15" hidden="1" customWidth="1"/>
    <col min="3844" max="4051" width="9.140625" style="15"/>
    <col min="4052" max="4052" width="1.7109375" style="15" customWidth="1"/>
    <col min="4053" max="4053" width="28.5703125" style="15" customWidth="1"/>
    <col min="4054" max="4054" width="8.42578125" style="15" customWidth="1"/>
    <col min="4055" max="4055" width="7.5703125" style="15" customWidth="1"/>
    <col min="4056" max="4063" width="12" style="15" customWidth="1"/>
    <col min="4064" max="4064" width="1.7109375" style="15" customWidth="1"/>
    <col min="4065" max="4065" width="9.140625" style="15"/>
    <col min="4066" max="4099" width="0" style="15" hidden="1" customWidth="1"/>
    <col min="4100" max="4307" width="9.140625" style="15"/>
    <col min="4308" max="4308" width="1.7109375" style="15" customWidth="1"/>
    <col min="4309" max="4309" width="28.5703125" style="15" customWidth="1"/>
    <col min="4310" max="4310" width="8.42578125" style="15" customWidth="1"/>
    <col min="4311" max="4311" width="7.5703125" style="15" customWidth="1"/>
    <col min="4312" max="4319" width="12" style="15" customWidth="1"/>
    <col min="4320" max="4320" width="1.7109375" style="15" customWidth="1"/>
    <col min="4321" max="4321" width="9.140625" style="15"/>
    <col min="4322" max="4355" width="0" style="15" hidden="1" customWidth="1"/>
    <col min="4356" max="4563" width="9.140625" style="15"/>
    <col min="4564" max="4564" width="1.7109375" style="15" customWidth="1"/>
    <col min="4565" max="4565" width="28.5703125" style="15" customWidth="1"/>
    <col min="4566" max="4566" width="8.42578125" style="15" customWidth="1"/>
    <col min="4567" max="4567" width="7.5703125" style="15" customWidth="1"/>
    <col min="4568" max="4575" width="12" style="15" customWidth="1"/>
    <col min="4576" max="4576" width="1.7109375" style="15" customWidth="1"/>
    <col min="4577" max="4577" width="9.140625" style="15"/>
    <col min="4578" max="4611" width="0" style="15" hidden="1" customWidth="1"/>
    <col min="4612" max="4819" width="9.140625" style="15"/>
    <col min="4820" max="4820" width="1.7109375" style="15" customWidth="1"/>
    <col min="4821" max="4821" width="28.5703125" style="15" customWidth="1"/>
    <col min="4822" max="4822" width="8.42578125" style="15" customWidth="1"/>
    <col min="4823" max="4823" width="7.5703125" style="15" customWidth="1"/>
    <col min="4824" max="4831" width="12" style="15" customWidth="1"/>
    <col min="4832" max="4832" width="1.7109375" style="15" customWidth="1"/>
    <col min="4833" max="4833" width="9.140625" style="15"/>
    <col min="4834" max="4867" width="0" style="15" hidden="1" customWidth="1"/>
    <col min="4868" max="5075" width="9.140625" style="15"/>
    <col min="5076" max="5076" width="1.7109375" style="15" customWidth="1"/>
    <col min="5077" max="5077" width="28.5703125" style="15" customWidth="1"/>
    <col min="5078" max="5078" width="8.42578125" style="15" customWidth="1"/>
    <col min="5079" max="5079" width="7.5703125" style="15" customWidth="1"/>
    <col min="5080" max="5087" width="12" style="15" customWidth="1"/>
    <col min="5088" max="5088" width="1.7109375" style="15" customWidth="1"/>
    <col min="5089" max="5089" width="9.140625" style="15"/>
    <col min="5090" max="5123" width="0" style="15" hidden="1" customWidth="1"/>
    <col min="5124" max="5331" width="9.140625" style="15"/>
    <col min="5332" max="5332" width="1.7109375" style="15" customWidth="1"/>
    <col min="5333" max="5333" width="28.5703125" style="15" customWidth="1"/>
    <col min="5334" max="5334" width="8.42578125" style="15" customWidth="1"/>
    <col min="5335" max="5335" width="7.5703125" style="15" customWidth="1"/>
    <col min="5336" max="5343" width="12" style="15" customWidth="1"/>
    <col min="5344" max="5344" width="1.7109375" style="15" customWidth="1"/>
    <col min="5345" max="5345" width="9.140625" style="15"/>
    <col min="5346" max="5379" width="0" style="15" hidden="1" customWidth="1"/>
    <col min="5380" max="5587" width="9.140625" style="15"/>
    <col min="5588" max="5588" width="1.7109375" style="15" customWidth="1"/>
    <col min="5589" max="5589" width="28.5703125" style="15" customWidth="1"/>
    <col min="5590" max="5590" width="8.42578125" style="15" customWidth="1"/>
    <col min="5591" max="5591" width="7.5703125" style="15" customWidth="1"/>
    <col min="5592" max="5599" width="12" style="15" customWidth="1"/>
    <col min="5600" max="5600" width="1.7109375" style="15" customWidth="1"/>
    <col min="5601" max="5601" width="9.140625" style="15"/>
    <col min="5602" max="5635" width="0" style="15" hidden="1" customWidth="1"/>
    <col min="5636" max="5843" width="9.140625" style="15"/>
    <col min="5844" max="5844" width="1.7109375" style="15" customWidth="1"/>
    <col min="5845" max="5845" width="28.5703125" style="15" customWidth="1"/>
    <col min="5846" max="5846" width="8.42578125" style="15" customWidth="1"/>
    <col min="5847" max="5847" width="7.5703125" style="15" customWidth="1"/>
    <col min="5848" max="5855" width="12" style="15" customWidth="1"/>
    <col min="5856" max="5856" width="1.7109375" style="15" customWidth="1"/>
    <col min="5857" max="5857" width="9.140625" style="15"/>
    <col min="5858" max="5891" width="0" style="15" hidden="1" customWidth="1"/>
    <col min="5892" max="6099" width="9.140625" style="15"/>
    <col min="6100" max="6100" width="1.7109375" style="15" customWidth="1"/>
    <col min="6101" max="6101" width="28.5703125" style="15" customWidth="1"/>
    <col min="6102" max="6102" width="8.42578125" style="15" customWidth="1"/>
    <col min="6103" max="6103" width="7.5703125" style="15" customWidth="1"/>
    <col min="6104" max="6111" width="12" style="15" customWidth="1"/>
    <col min="6112" max="6112" width="1.7109375" style="15" customWidth="1"/>
    <col min="6113" max="6113" width="9.140625" style="15"/>
    <col min="6114" max="6147" width="0" style="15" hidden="1" customWidth="1"/>
    <col min="6148" max="6355" width="9.140625" style="15"/>
    <col min="6356" max="6356" width="1.7109375" style="15" customWidth="1"/>
    <col min="6357" max="6357" width="28.5703125" style="15" customWidth="1"/>
    <col min="6358" max="6358" width="8.42578125" style="15" customWidth="1"/>
    <col min="6359" max="6359" width="7.5703125" style="15" customWidth="1"/>
    <col min="6360" max="6367" width="12" style="15" customWidth="1"/>
    <col min="6368" max="6368" width="1.7109375" style="15" customWidth="1"/>
    <col min="6369" max="6369" width="9.140625" style="15"/>
    <col min="6370" max="6403" width="0" style="15" hidden="1" customWidth="1"/>
    <col min="6404" max="6611" width="9.140625" style="15"/>
    <col min="6612" max="6612" width="1.7109375" style="15" customWidth="1"/>
    <col min="6613" max="6613" width="28.5703125" style="15" customWidth="1"/>
    <col min="6614" max="6614" width="8.42578125" style="15" customWidth="1"/>
    <col min="6615" max="6615" width="7.5703125" style="15" customWidth="1"/>
    <col min="6616" max="6623" width="12" style="15" customWidth="1"/>
    <col min="6624" max="6624" width="1.7109375" style="15" customWidth="1"/>
    <col min="6625" max="6625" width="9.140625" style="15"/>
    <col min="6626" max="6659" width="0" style="15" hidden="1" customWidth="1"/>
    <col min="6660" max="6867" width="9.140625" style="15"/>
    <col min="6868" max="6868" width="1.7109375" style="15" customWidth="1"/>
    <col min="6869" max="6869" width="28.5703125" style="15" customWidth="1"/>
    <col min="6870" max="6870" width="8.42578125" style="15" customWidth="1"/>
    <col min="6871" max="6871" width="7.5703125" style="15" customWidth="1"/>
    <col min="6872" max="6879" width="12" style="15" customWidth="1"/>
    <col min="6880" max="6880" width="1.7109375" style="15" customWidth="1"/>
    <col min="6881" max="6881" width="9.140625" style="15"/>
    <col min="6882" max="6915" width="0" style="15" hidden="1" customWidth="1"/>
    <col min="6916" max="7123" width="9.140625" style="15"/>
    <col min="7124" max="7124" width="1.7109375" style="15" customWidth="1"/>
    <col min="7125" max="7125" width="28.5703125" style="15" customWidth="1"/>
    <col min="7126" max="7126" width="8.42578125" style="15" customWidth="1"/>
    <col min="7127" max="7127" width="7.5703125" style="15" customWidth="1"/>
    <col min="7128" max="7135" width="12" style="15" customWidth="1"/>
    <col min="7136" max="7136" width="1.7109375" style="15" customWidth="1"/>
    <col min="7137" max="7137" width="9.140625" style="15"/>
    <col min="7138" max="7171" width="0" style="15" hidden="1" customWidth="1"/>
    <col min="7172" max="7379" width="9.140625" style="15"/>
    <col min="7380" max="7380" width="1.7109375" style="15" customWidth="1"/>
    <col min="7381" max="7381" width="28.5703125" style="15" customWidth="1"/>
    <col min="7382" max="7382" width="8.42578125" style="15" customWidth="1"/>
    <col min="7383" max="7383" width="7.5703125" style="15" customWidth="1"/>
    <col min="7384" max="7391" width="12" style="15" customWidth="1"/>
    <col min="7392" max="7392" width="1.7109375" style="15" customWidth="1"/>
    <col min="7393" max="7393" width="9.140625" style="15"/>
    <col min="7394" max="7427" width="0" style="15" hidden="1" customWidth="1"/>
    <col min="7428" max="7635" width="9.140625" style="15"/>
    <col min="7636" max="7636" width="1.7109375" style="15" customWidth="1"/>
    <col min="7637" max="7637" width="28.5703125" style="15" customWidth="1"/>
    <col min="7638" max="7638" width="8.42578125" style="15" customWidth="1"/>
    <col min="7639" max="7639" width="7.5703125" style="15" customWidth="1"/>
    <col min="7640" max="7647" width="12" style="15" customWidth="1"/>
    <col min="7648" max="7648" width="1.7109375" style="15" customWidth="1"/>
    <col min="7649" max="7649" width="9.140625" style="15"/>
    <col min="7650" max="7683" width="0" style="15" hidden="1" customWidth="1"/>
    <col min="7684" max="7891" width="9.140625" style="15"/>
    <col min="7892" max="7892" width="1.7109375" style="15" customWidth="1"/>
    <col min="7893" max="7893" width="28.5703125" style="15" customWidth="1"/>
    <col min="7894" max="7894" width="8.42578125" style="15" customWidth="1"/>
    <col min="7895" max="7895" width="7.5703125" style="15" customWidth="1"/>
    <col min="7896" max="7903" width="12" style="15" customWidth="1"/>
    <col min="7904" max="7904" width="1.7109375" style="15" customWidth="1"/>
    <col min="7905" max="7905" width="9.140625" style="15"/>
    <col min="7906" max="7939" width="0" style="15" hidden="1" customWidth="1"/>
    <col min="7940" max="8147" width="9.140625" style="15"/>
    <col min="8148" max="8148" width="1.7109375" style="15" customWidth="1"/>
    <col min="8149" max="8149" width="28.5703125" style="15" customWidth="1"/>
    <col min="8150" max="8150" width="8.42578125" style="15" customWidth="1"/>
    <col min="8151" max="8151" width="7.5703125" style="15" customWidth="1"/>
    <col min="8152" max="8159" width="12" style="15" customWidth="1"/>
    <col min="8160" max="8160" width="1.7109375" style="15" customWidth="1"/>
    <col min="8161" max="8161" width="9.140625" style="15"/>
    <col min="8162" max="8195" width="0" style="15" hidden="1" customWidth="1"/>
    <col min="8196" max="8403" width="9.140625" style="15"/>
    <col min="8404" max="8404" width="1.7109375" style="15" customWidth="1"/>
    <col min="8405" max="8405" width="28.5703125" style="15" customWidth="1"/>
    <col min="8406" max="8406" width="8.42578125" style="15" customWidth="1"/>
    <col min="8407" max="8407" width="7.5703125" style="15" customWidth="1"/>
    <col min="8408" max="8415" width="12" style="15" customWidth="1"/>
    <col min="8416" max="8416" width="1.7109375" style="15" customWidth="1"/>
    <col min="8417" max="8417" width="9.140625" style="15"/>
    <col min="8418" max="8451" width="0" style="15" hidden="1" customWidth="1"/>
    <col min="8452" max="8659" width="9.140625" style="15"/>
    <col min="8660" max="8660" width="1.7109375" style="15" customWidth="1"/>
    <col min="8661" max="8661" width="28.5703125" style="15" customWidth="1"/>
    <col min="8662" max="8662" width="8.42578125" style="15" customWidth="1"/>
    <col min="8663" max="8663" width="7.5703125" style="15" customWidth="1"/>
    <col min="8664" max="8671" width="12" style="15" customWidth="1"/>
    <col min="8672" max="8672" width="1.7109375" style="15" customWidth="1"/>
    <col min="8673" max="8673" width="9.140625" style="15"/>
    <col min="8674" max="8707" width="0" style="15" hidden="1" customWidth="1"/>
    <col min="8708" max="8915" width="9.140625" style="15"/>
    <col min="8916" max="8916" width="1.7109375" style="15" customWidth="1"/>
    <col min="8917" max="8917" width="28.5703125" style="15" customWidth="1"/>
    <col min="8918" max="8918" width="8.42578125" style="15" customWidth="1"/>
    <col min="8919" max="8919" width="7.5703125" style="15" customWidth="1"/>
    <col min="8920" max="8927" width="12" style="15" customWidth="1"/>
    <col min="8928" max="8928" width="1.7109375" style="15" customWidth="1"/>
    <col min="8929" max="8929" width="9.140625" style="15"/>
    <col min="8930" max="8963" width="0" style="15" hidden="1" customWidth="1"/>
    <col min="8964" max="9171" width="9.140625" style="15"/>
    <col min="9172" max="9172" width="1.7109375" style="15" customWidth="1"/>
    <col min="9173" max="9173" width="28.5703125" style="15" customWidth="1"/>
    <col min="9174" max="9174" width="8.42578125" style="15" customWidth="1"/>
    <col min="9175" max="9175" width="7.5703125" style="15" customWidth="1"/>
    <col min="9176" max="9183" width="12" style="15" customWidth="1"/>
    <col min="9184" max="9184" width="1.7109375" style="15" customWidth="1"/>
    <col min="9185" max="9185" width="9.140625" style="15"/>
    <col min="9186" max="9219" width="0" style="15" hidden="1" customWidth="1"/>
    <col min="9220" max="9427" width="9.140625" style="15"/>
    <col min="9428" max="9428" width="1.7109375" style="15" customWidth="1"/>
    <col min="9429" max="9429" width="28.5703125" style="15" customWidth="1"/>
    <col min="9430" max="9430" width="8.42578125" style="15" customWidth="1"/>
    <col min="9431" max="9431" width="7.5703125" style="15" customWidth="1"/>
    <col min="9432" max="9439" width="12" style="15" customWidth="1"/>
    <col min="9440" max="9440" width="1.7109375" style="15" customWidth="1"/>
    <col min="9441" max="9441" width="9.140625" style="15"/>
    <col min="9442" max="9475" width="0" style="15" hidden="1" customWidth="1"/>
    <col min="9476" max="9683" width="9.140625" style="15"/>
    <col min="9684" max="9684" width="1.7109375" style="15" customWidth="1"/>
    <col min="9685" max="9685" width="28.5703125" style="15" customWidth="1"/>
    <col min="9686" max="9686" width="8.42578125" style="15" customWidth="1"/>
    <col min="9687" max="9687" width="7.5703125" style="15" customWidth="1"/>
    <col min="9688" max="9695" width="12" style="15" customWidth="1"/>
    <col min="9696" max="9696" width="1.7109375" style="15" customWidth="1"/>
    <col min="9697" max="9697" width="9.140625" style="15"/>
    <col min="9698" max="9731" width="0" style="15" hidden="1" customWidth="1"/>
    <col min="9732" max="9939" width="9.140625" style="15"/>
    <col min="9940" max="9940" width="1.7109375" style="15" customWidth="1"/>
    <col min="9941" max="9941" width="28.5703125" style="15" customWidth="1"/>
    <col min="9942" max="9942" width="8.42578125" style="15" customWidth="1"/>
    <col min="9943" max="9943" width="7.5703125" style="15" customWidth="1"/>
    <col min="9944" max="9951" width="12" style="15" customWidth="1"/>
    <col min="9952" max="9952" width="1.7109375" style="15" customWidth="1"/>
    <col min="9953" max="9953" width="9.140625" style="15"/>
    <col min="9954" max="9987" width="0" style="15" hidden="1" customWidth="1"/>
    <col min="9988" max="10195" width="9.140625" style="15"/>
    <col min="10196" max="10196" width="1.7109375" style="15" customWidth="1"/>
    <col min="10197" max="10197" width="28.5703125" style="15" customWidth="1"/>
    <col min="10198" max="10198" width="8.42578125" style="15" customWidth="1"/>
    <col min="10199" max="10199" width="7.5703125" style="15" customWidth="1"/>
    <col min="10200" max="10207" width="12" style="15" customWidth="1"/>
    <col min="10208" max="10208" width="1.7109375" style="15" customWidth="1"/>
    <col min="10209" max="10209" width="9.140625" style="15"/>
    <col min="10210" max="10243" width="0" style="15" hidden="1" customWidth="1"/>
    <col min="10244" max="10451" width="9.140625" style="15"/>
    <col min="10452" max="10452" width="1.7109375" style="15" customWidth="1"/>
    <col min="10453" max="10453" width="28.5703125" style="15" customWidth="1"/>
    <col min="10454" max="10454" width="8.42578125" style="15" customWidth="1"/>
    <col min="10455" max="10455" width="7.5703125" style="15" customWidth="1"/>
    <col min="10456" max="10463" width="12" style="15" customWidth="1"/>
    <col min="10464" max="10464" width="1.7109375" style="15" customWidth="1"/>
    <col min="10465" max="10465" width="9.140625" style="15"/>
    <col min="10466" max="10499" width="0" style="15" hidden="1" customWidth="1"/>
    <col min="10500" max="10707" width="9.140625" style="15"/>
    <col min="10708" max="10708" width="1.7109375" style="15" customWidth="1"/>
    <col min="10709" max="10709" width="28.5703125" style="15" customWidth="1"/>
    <col min="10710" max="10710" width="8.42578125" style="15" customWidth="1"/>
    <col min="10711" max="10711" width="7.5703125" style="15" customWidth="1"/>
    <col min="10712" max="10719" width="12" style="15" customWidth="1"/>
    <col min="10720" max="10720" width="1.7109375" style="15" customWidth="1"/>
    <col min="10721" max="10721" width="9.140625" style="15"/>
    <col min="10722" max="10755" width="0" style="15" hidden="1" customWidth="1"/>
    <col min="10756" max="10963" width="9.140625" style="15"/>
    <col min="10964" max="10964" width="1.7109375" style="15" customWidth="1"/>
    <col min="10965" max="10965" width="28.5703125" style="15" customWidth="1"/>
    <col min="10966" max="10966" width="8.42578125" style="15" customWidth="1"/>
    <col min="10967" max="10967" width="7.5703125" style="15" customWidth="1"/>
    <col min="10968" max="10975" width="12" style="15" customWidth="1"/>
    <col min="10976" max="10976" width="1.7109375" style="15" customWidth="1"/>
    <col min="10977" max="10977" width="9.140625" style="15"/>
    <col min="10978" max="11011" width="0" style="15" hidden="1" customWidth="1"/>
    <col min="11012" max="11219" width="9.140625" style="15"/>
    <col min="11220" max="11220" width="1.7109375" style="15" customWidth="1"/>
    <col min="11221" max="11221" width="28.5703125" style="15" customWidth="1"/>
    <col min="11222" max="11222" width="8.42578125" style="15" customWidth="1"/>
    <col min="11223" max="11223" width="7.5703125" style="15" customWidth="1"/>
    <col min="11224" max="11231" width="12" style="15" customWidth="1"/>
    <col min="11232" max="11232" width="1.7109375" style="15" customWidth="1"/>
    <col min="11233" max="11233" width="9.140625" style="15"/>
    <col min="11234" max="11267" width="0" style="15" hidden="1" customWidth="1"/>
    <col min="11268" max="11475" width="9.140625" style="15"/>
    <col min="11476" max="11476" width="1.7109375" style="15" customWidth="1"/>
    <col min="11477" max="11477" width="28.5703125" style="15" customWidth="1"/>
    <col min="11478" max="11478" width="8.42578125" style="15" customWidth="1"/>
    <col min="11479" max="11479" width="7.5703125" style="15" customWidth="1"/>
    <col min="11480" max="11487" width="12" style="15" customWidth="1"/>
    <col min="11488" max="11488" width="1.7109375" style="15" customWidth="1"/>
    <col min="11489" max="11489" width="9.140625" style="15"/>
    <col min="11490" max="11523" width="0" style="15" hidden="1" customWidth="1"/>
    <col min="11524" max="11731" width="9.140625" style="15"/>
    <col min="11732" max="11732" width="1.7109375" style="15" customWidth="1"/>
    <col min="11733" max="11733" width="28.5703125" style="15" customWidth="1"/>
    <col min="11734" max="11734" width="8.42578125" style="15" customWidth="1"/>
    <col min="11735" max="11735" width="7.5703125" style="15" customWidth="1"/>
    <col min="11736" max="11743" width="12" style="15" customWidth="1"/>
    <col min="11744" max="11744" width="1.7109375" style="15" customWidth="1"/>
    <col min="11745" max="11745" width="9.140625" style="15"/>
    <col min="11746" max="11779" width="0" style="15" hidden="1" customWidth="1"/>
    <col min="11780" max="11987" width="9.140625" style="15"/>
    <col min="11988" max="11988" width="1.7109375" style="15" customWidth="1"/>
    <col min="11989" max="11989" width="28.5703125" style="15" customWidth="1"/>
    <col min="11990" max="11990" width="8.42578125" style="15" customWidth="1"/>
    <col min="11991" max="11991" width="7.5703125" style="15" customWidth="1"/>
    <col min="11992" max="11999" width="12" style="15" customWidth="1"/>
    <col min="12000" max="12000" width="1.7109375" style="15" customWidth="1"/>
    <col min="12001" max="12001" width="9.140625" style="15"/>
    <col min="12002" max="12035" width="0" style="15" hidden="1" customWidth="1"/>
    <col min="12036" max="12243" width="9.140625" style="15"/>
    <col min="12244" max="12244" width="1.7109375" style="15" customWidth="1"/>
    <col min="12245" max="12245" width="28.5703125" style="15" customWidth="1"/>
    <col min="12246" max="12246" width="8.42578125" style="15" customWidth="1"/>
    <col min="12247" max="12247" width="7.5703125" style="15" customWidth="1"/>
    <col min="12248" max="12255" width="12" style="15" customWidth="1"/>
    <col min="12256" max="12256" width="1.7109375" style="15" customWidth="1"/>
    <col min="12257" max="12257" width="9.140625" style="15"/>
    <col min="12258" max="12291" width="0" style="15" hidden="1" customWidth="1"/>
    <col min="12292" max="12499" width="9.140625" style="15"/>
    <col min="12500" max="12500" width="1.7109375" style="15" customWidth="1"/>
    <col min="12501" max="12501" width="28.5703125" style="15" customWidth="1"/>
    <col min="12502" max="12502" width="8.42578125" style="15" customWidth="1"/>
    <col min="12503" max="12503" width="7.5703125" style="15" customWidth="1"/>
    <col min="12504" max="12511" width="12" style="15" customWidth="1"/>
    <col min="12512" max="12512" width="1.7109375" style="15" customWidth="1"/>
    <col min="12513" max="12513" width="9.140625" style="15"/>
    <col min="12514" max="12547" width="0" style="15" hidden="1" customWidth="1"/>
    <col min="12548" max="12755" width="9.140625" style="15"/>
    <col min="12756" max="12756" width="1.7109375" style="15" customWidth="1"/>
    <col min="12757" max="12757" width="28.5703125" style="15" customWidth="1"/>
    <col min="12758" max="12758" width="8.42578125" style="15" customWidth="1"/>
    <col min="12759" max="12759" width="7.5703125" style="15" customWidth="1"/>
    <col min="12760" max="12767" width="12" style="15" customWidth="1"/>
    <col min="12768" max="12768" width="1.7109375" style="15" customWidth="1"/>
    <col min="12769" max="12769" width="9.140625" style="15"/>
    <col min="12770" max="12803" width="0" style="15" hidden="1" customWidth="1"/>
    <col min="12804" max="13011" width="9.140625" style="15"/>
    <col min="13012" max="13012" width="1.7109375" style="15" customWidth="1"/>
    <col min="13013" max="13013" width="28.5703125" style="15" customWidth="1"/>
    <col min="13014" max="13014" width="8.42578125" style="15" customWidth="1"/>
    <col min="13015" max="13015" width="7.5703125" style="15" customWidth="1"/>
    <col min="13016" max="13023" width="12" style="15" customWidth="1"/>
    <col min="13024" max="13024" width="1.7109375" style="15" customWidth="1"/>
    <col min="13025" max="13025" width="9.140625" style="15"/>
    <col min="13026" max="13059" width="0" style="15" hidden="1" customWidth="1"/>
    <col min="13060" max="13267" width="9.140625" style="15"/>
    <col min="13268" max="13268" width="1.7109375" style="15" customWidth="1"/>
    <col min="13269" max="13269" width="28.5703125" style="15" customWidth="1"/>
    <col min="13270" max="13270" width="8.42578125" style="15" customWidth="1"/>
    <col min="13271" max="13271" width="7.5703125" style="15" customWidth="1"/>
    <col min="13272" max="13279" width="12" style="15" customWidth="1"/>
    <col min="13280" max="13280" width="1.7109375" style="15" customWidth="1"/>
    <col min="13281" max="13281" width="9.140625" style="15"/>
    <col min="13282" max="13315" width="0" style="15" hidden="1" customWidth="1"/>
    <col min="13316" max="13523" width="9.140625" style="15"/>
    <col min="13524" max="13524" width="1.7109375" style="15" customWidth="1"/>
    <col min="13525" max="13525" width="28.5703125" style="15" customWidth="1"/>
    <col min="13526" max="13526" width="8.42578125" style="15" customWidth="1"/>
    <col min="13527" max="13527" width="7.5703125" style="15" customWidth="1"/>
    <col min="13528" max="13535" width="12" style="15" customWidth="1"/>
    <col min="13536" max="13536" width="1.7109375" style="15" customWidth="1"/>
    <col min="13537" max="13537" width="9.140625" style="15"/>
    <col min="13538" max="13571" width="0" style="15" hidden="1" customWidth="1"/>
    <col min="13572" max="13779" width="9.140625" style="15"/>
    <col min="13780" max="13780" width="1.7109375" style="15" customWidth="1"/>
    <col min="13781" max="13781" width="28.5703125" style="15" customWidth="1"/>
    <col min="13782" max="13782" width="8.42578125" style="15" customWidth="1"/>
    <col min="13783" max="13783" width="7.5703125" style="15" customWidth="1"/>
    <col min="13784" max="13791" width="12" style="15" customWidth="1"/>
    <col min="13792" max="13792" width="1.7109375" style="15" customWidth="1"/>
    <col min="13793" max="13793" width="9.140625" style="15"/>
    <col min="13794" max="13827" width="0" style="15" hidden="1" customWidth="1"/>
    <col min="13828" max="14035" width="9.140625" style="15"/>
    <col min="14036" max="14036" width="1.7109375" style="15" customWidth="1"/>
    <col min="14037" max="14037" width="28.5703125" style="15" customWidth="1"/>
    <col min="14038" max="14038" width="8.42578125" style="15" customWidth="1"/>
    <col min="14039" max="14039" width="7.5703125" style="15" customWidth="1"/>
    <col min="14040" max="14047" width="12" style="15" customWidth="1"/>
    <col min="14048" max="14048" width="1.7109375" style="15" customWidth="1"/>
    <col min="14049" max="14049" width="9.140625" style="15"/>
    <col min="14050" max="14083" width="0" style="15" hidden="1" customWidth="1"/>
    <col min="14084" max="14291" width="9.140625" style="15"/>
    <col min="14292" max="14292" width="1.7109375" style="15" customWidth="1"/>
    <col min="14293" max="14293" width="28.5703125" style="15" customWidth="1"/>
    <col min="14294" max="14294" width="8.42578125" style="15" customWidth="1"/>
    <col min="14295" max="14295" width="7.5703125" style="15" customWidth="1"/>
    <col min="14296" max="14303" width="12" style="15" customWidth="1"/>
    <col min="14304" max="14304" width="1.7109375" style="15" customWidth="1"/>
    <col min="14305" max="14305" width="9.140625" style="15"/>
    <col min="14306" max="14339" width="0" style="15" hidden="1" customWidth="1"/>
    <col min="14340" max="14547" width="9.140625" style="15"/>
    <col min="14548" max="14548" width="1.7109375" style="15" customWidth="1"/>
    <col min="14549" max="14549" width="28.5703125" style="15" customWidth="1"/>
    <col min="14550" max="14550" width="8.42578125" style="15" customWidth="1"/>
    <col min="14551" max="14551" width="7.5703125" style="15" customWidth="1"/>
    <col min="14552" max="14559" width="12" style="15" customWidth="1"/>
    <col min="14560" max="14560" width="1.7109375" style="15" customWidth="1"/>
    <col min="14561" max="14561" width="9.140625" style="15"/>
    <col min="14562" max="14595" width="0" style="15" hidden="1" customWidth="1"/>
    <col min="14596" max="14803" width="9.140625" style="15"/>
    <col min="14804" max="14804" width="1.7109375" style="15" customWidth="1"/>
    <col min="14805" max="14805" width="28.5703125" style="15" customWidth="1"/>
    <col min="14806" max="14806" width="8.42578125" style="15" customWidth="1"/>
    <col min="14807" max="14807" width="7.5703125" style="15" customWidth="1"/>
    <col min="14808" max="14815" width="12" style="15" customWidth="1"/>
    <col min="14816" max="14816" width="1.7109375" style="15" customWidth="1"/>
    <col min="14817" max="14817" width="9.140625" style="15"/>
    <col min="14818" max="14851" width="0" style="15" hidden="1" customWidth="1"/>
    <col min="14852" max="15059" width="9.140625" style="15"/>
    <col min="15060" max="15060" width="1.7109375" style="15" customWidth="1"/>
    <col min="15061" max="15061" width="28.5703125" style="15" customWidth="1"/>
    <col min="15062" max="15062" width="8.42578125" style="15" customWidth="1"/>
    <col min="15063" max="15063" width="7.5703125" style="15" customWidth="1"/>
    <col min="15064" max="15071" width="12" style="15" customWidth="1"/>
    <col min="15072" max="15072" width="1.7109375" style="15" customWidth="1"/>
    <col min="15073" max="15073" width="9.140625" style="15"/>
    <col min="15074" max="15107" width="0" style="15" hidden="1" customWidth="1"/>
    <col min="15108" max="15315" width="9.140625" style="15"/>
    <col min="15316" max="15316" width="1.7109375" style="15" customWidth="1"/>
    <col min="15317" max="15317" width="28.5703125" style="15" customWidth="1"/>
    <col min="15318" max="15318" width="8.42578125" style="15" customWidth="1"/>
    <col min="15319" max="15319" width="7.5703125" style="15" customWidth="1"/>
    <col min="15320" max="15327" width="12" style="15" customWidth="1"/>
    <col min="15328" max="15328" width="1.7109375" style="15" customWidth="1"/>
    <col min="15329" max="15329" width="9.140625" style="15"/>
    <col min="15330" max="15363" width="0" style="15" hidden="1" customWidth="1"/>
    <col min="15364" max="15571" width="9.140625" style="15"/>
    <col min="15572" max="15572" width="1.7109375" style="15" customWidth="1"/>
    <col min="15573" max="15573" width="28.5703125" style="15" customWidth="1"/>
    <col min="15574" max="15574" width="8.42578125" style="15" customWidth="1"/>
    <col min="15575" max="15575" width="7.5703125" style="15" customWidth="1"/>
    <col min="15576" max="15583" width="12" style="15" customWidth="1"/>
    <col min="15584" max="15584" width="1.7109375" style="15" customWidth="1"/>
    <col min="15585" max="15585" width="9.140625" style="15"/>
    <col min="15586" max="15619" width="0" style="15" hidden="1" customWidth="1"/>
    <col min="15620" max="15827" width="9.140625" style="15"/>
    <col min="15828" max="15828" width="1.7109375" style="15" customWidth="1"/>
    <col min="15829" max="15829" width="28.5703125" style="15" customWidth="1"/>
    <col min="15830" max="15830" width="8.42578125" style="15" customWidth="1"/>
    <col min="15831" max="15831" width="7.5703125" style="15" customWidth="1"/>
    <col min="15832" max="15839" width="12" style="15" customWidth="1"/>
    <col min="15840" max="15840" width="1.7109375" style="15" customWidth="1"/>
    <col min="15841" max="15841" width="9.140625" style="15"/>
    <col min="15842" max="15875" width="0" style="15" hidden="1" customWidth="1"/>
    <col min="15876" max="16083" width="9.140625" style="15"/>
    <col min="16084" max="16084" width="1.7109375" style="15" customWidth="1"/>
    <col min="16085" max="16085" width="28.5703125" style="15" customWidth="1"/>
    <col min="16086" max="16086" width="8.42578125" style="15" customWidth="1"/>
    <col min="16087" max="16087" width="7.5703125" style="15" customWidth="1"/>
    <col min="16088" max="16095" width="12" style="15" customWidth="1"/>
    <col min="16096" max="16096" width="1.7109375" style="15" customWidth="1"/>
    <col min="16097" max="16097" width="9.140625" style="15"/>
    <col min="16098" max="16131" width="0" style="15" hidden="1" customWidth="1"/>
    <col min="16132" max="16384" width="9.140625" style="15"/>
  </cols>
  <sheetData>
    <row r="1" spans="2:39" s="14" customFormat="1" ht="33.75" customHeight="1">
      <c r="B1" s="8"/>
      <c r="C1" s="9" t="s">
        <v>169</v>
      </c>
      <c r="D1" s="12"/>
      <c r="E1" s="11"/>
      <c r="F1" s="12"/>
      <c r="G1" s="10"/>
      <c r="H1" s="10"/>
      <c r="I1" s="12"/>
      <c r="J1" s="12"/>
      <c r="K1" s="12"/>
      <c r="L1" s="12"/>
      <c r="M1" s="12"/>
      <c r="N1" s="166"/>
      <c r="O1" s="166"/>
      <c r="P1" s="29"/>
      <c r="AM1" s="374"/>
    </row>
    <row r="2" spans="2:39" s="16" customFormat="1" ht="15">
      <c r="B2" s="15"/>
      <c r="D2" s="18"/>
      <c r="E2" s="17"/>
      <c r="F2" s="18"/>
      <c r="G2" s="19"/>
      <c r="I2" s="18"/>
      <c r="J2" s="18"/>
      <c r="K2" s="18"/>
      <c r="L2" s="18"/>
      <c r="M2" s="18"/>
      <c r="N2" s="18"/>
      <c r="O2" s="18"/>
      <c r="P2" s="164"/>
      <c r="Q2" s="19"/>
      <c r="S2" s="20"/>
      <c r="T2" s="20"/>
      <c r="U2" s="20"/>
      <c r="V2" s="20"/>
      <c r="Z2" s="100"/>
      <c r="AA2" s="19"/>
      <c r="AM2" s="374"/>
    </row>
    <row r="3" spans="2:39" s="16" customFormat="1" ht="15">
      <c r="B3" s="15"/>
      <c r="C3" s="21" t="s">
        <v>0</v>
      </c>
      <c r="D3" s="388">
        <v>43221</v>
      </c>
      <c r="E3" s="17"/>
      <c r="F3" s="18"/>
      <c r="G3" s="20"/>
      <c r="H3" s="20"/>
      <c r="I3" s="18"/>
      <c r="J3" s="18"/>
      <c r="K3" s="370"/>
      <c r="L3" s="18"/>
      <c r="M3" s="18"/>
      <c r="N3" s="18"/>
      <c r="O3" s="18"/>
      <c r="P3" s="164"/>
      <c r="Q3" s="20"/>
      <c r="R3" s="20"/>
      <c r="S3" s="20"/>
      <c r="U3" s="22"/>
      <c r="V3" s="16" t="s">
        <v>192</v>
      </c>
      <c r="Z3" s="100"/>
      <c r="AA3" s="20"/>
      <c r="AB3" s="20"/>
      <c r="AM3" s="374"/>
    </row>
    <row r="4" spans="2:39" ht="15">
      <c r="G4" s="15"/>
      <c r="H4" s="27"/>
      <c r="I4" s="165"/>
      <c r="K4" s="370"/>
      <c r="P4" s="165"/>
      <c r="U4" s="404"/>
      <c r="V4" s="25" t="s">
        <v>256</v>
      </c>
      <c r="AA4" s="15"/>
      <c r="AB4" s="15"/>
      <c r="AM4" s="374"/>
    </row>
    <row r="5" spans="2:39" ht="15">
      <c r="G5" s="15"/>
      <c r="H5" s="15"/>
      <c r="K5" s="370"/>
      <c r="P5" s="165"/>
      <c r="T5" s="26"/>
      <c r="U5" s="26"/>
      <c r="V5" s="26"/>
      <c r="W5" s="26"/>
      <c r="X5" s="26"/>
      <c r="Y5" s="26"/>
      <c r="Z5" s="167"/>
      <c r="AA5" s="15"/>
      <c r="AB5" s="15"/>
      <c r="AC5" s="26"/>
      <c r="AD5" s="26"/>
      <c r="AE5" s="26"/>
      <c r="AF5" s="26"/>
      <c r="AG5" s="26"/>
      <c r="AH5" s="26"/>
      <c r="AI5" s="26"/>
      <c r="AM5" s="374"/>
    </row>
    <row r="6" spans="2:39" s="27" customFormat="1" ht="15">
      <c r="D6" s="29"/>
      <c r="E6" s="28"/>
      <c r="F6" s="29"/>
      <c r="G6" s="29"/>
      <c r="H6" s="29"/>
      <c r="I6" s="29"/>
      <c r="J6" s="29"/>
      <c r="K6" s="371"/>
      <c r="L6" s="29"/>
      <c r="M6" s="29"/>
      <c r="N6" s="29"/>
      <c r="O6" s="29"/>
      <c r="P6" s="29"/>
      <c r="Q6" s="15"/>
      <c r="R6" s="15"/>
      <c r="S6" s="25"/>
      <c r="T6" s="26"/>
      <c r="U6" s="26"/>
      <c r="V6" s="26"/>
      <c r="W6" s="26"/>
      <c r="X6" s="26"/>
      <c r="Y6" s="26"/>
      <c r="Z6" s="168"/>
      <c r="AA6" s="15"/>
      <c r="AB6" s="15"/>
      <c r="AC6" s="15"/>
      <c r="AD6" s="15"/>
      <c r="AE6" s="15"/>
      <c r="AF6" s="15"/>
      <c r="AG6" s="15"/>
      <c r="AH6" s="15"/>
      <c r="AI6" s="15"/>
      <c r="AM6" s="374"/>
    </row>
    <row r="7" spans="2:39">
      <c r="C7" s="32"/>
      <c r="D7" s="35" t="s">
        <v>41</v>
      </c>
      <c r="E7" s="34"/>
      <c r="F7" s="35"/>
      <c r="G7" s="465">
        <f>D3</f>
        <v>43221</v>
      </c>
      <c r="H7" s="466"/>
      <c r="I7" s="466"/>
      <c r="J7" s="466"/>
      <c r="K7" s="466"/>
      <c r="L7" s="466"/>
      <c r="M7" s="466"/>
      <c r="N7" s="467"/>
      <c r="O7" s="388"/>
      <c r="P7" s="30"/>
      <c r="Q7" s="144">
        <v>43040</v>
      </c>
      <c r="R7" s="31"/>
      <c r="S7" s="31"/>
      <c r="T7" s="31"/>
      <c r="U7" s="31"/>
      <c r="V7" s="31"/>
      <c r="W7" s="31"/>
      <c r="X7" s="145"/>
      <c r="Y7" s="470"/>
      <c r="Z7" s="13"/>
      <c r="AA7" s="144" t="s">
        <v>209</v>
      </c>
      <c r="AB7" s="31"/>
      <c r="AC7" s="31"/>
      <c r="AD7" s="31"/>
      <c r="AE7" s="31"/>
      <c r="AF7" s="31"/>
      <c r="AG7" s="31"/>
      <c r="AH7" s="145"/>
      <c r="AI7" s="413"/>
      <c r="AJ7" s="48"/>
      <c r="AK7" s="144" t="s">
        <v>208</v>
      </c>
      <c r="AM7" s="398" t="s">
        <v>196</v>
      </c>
    </row>
    <row r="8" spans="2:39" s="36" customFormat="1" ht="12.75">
      <c r="C8" s="134"/>
      <c r="D8" s="483"/>
      <c r="E8" s="135"/>
      <c r="F8" s="136" t="s">
        <v>42</v>
      </c>
      <c r="G8" s="182" t="s">
        <v>162</v>
      </c>
      <c r="H8" s="137" t="s">
        <v>162</v>
      </c>
      <c r="I8" s="137" t="s">
        <v>162</v>
      </c>
      <c r="J8" s="137" t="s">
        <v>162</v>
      </c>
      <c r="K8" s="137" t="s">
        <v>188</v>
      </c>
      <c r="L8" s="137" t="s">
        <v>188</v>
      </c>
      <c r="M8" s="137" t="s">
        <v>188</v>
      </c>
      <c r="N8" s="138" t="s">
        <v>188</v>
      </c>
      <c r="O8" s="138" t="s">
        <v>188</v>
      </c>
      <c r="P8" s="39"/>
      <c r="Q8" s="146" t="s">
        <v>162</v>
      </c>
      <c r="R8" s="37" t="s">
        <v>162</v>
      </c>
      <c r="S8" s="37" t="s">
        <v>162</v>
      </c>
      <c r="T8" s="37" t="s">
        <v>162</v>
      </c>
      <c r="U8" s="37" t="s">
        <v>188</v>
      </c>
      <c r="V8" s="37" t="s">
        <v>188</v>
      </c>
      <c r="W8" s="37" t="s">
        <v>188</v>
      </c>
      <c r="X8" s="38" t="s">
        <v>188</v>
      </c>
      <c r="Y8" s="471" t="s">
        <v>188</v>
      </c>
      <c r="Z8" s="40"/>
      <c r="AA8" s="146" t="s">
        <v>162</v>
      </c>
      <c r="AB8" s="37" t="s">
        <v>162</v>
      </c>
      <c r="AC8" s="37" t="s">
        <v>162</v>
      </c>
      <c r="AD8" s="37" t="s">
        <v>162</v>
      </c>
      <c r="AE8" s="37" t="s">
        <v>188</v>
      </c>
      <c r="AF8" s="37" t="s">
        <v>188</v>
      </c>
      <c r="AG8" s="37" t="s">
        <v>188</v>
      </c>
      <c r="AH8" s="414" t="s">
        <v>188</v>
      </c>
      <c r="AI8" s="414" t="s">
        <v>188</v>
      </c>
      <c r="AJ8" s="428"/>
      <c r="AK8" s="41"/>
      <c r="AM8" s="258"/>
    </row>
    <row r="9" spans="2:39" ht="12.75">
      <c r="C9" s="42"/>
      <c r="D9" s="44"/>
      <c r="E9" s="43"/>
      <c r="F9" s="44"/>
      <c r="G9" s="147" t="s">
        <v>2</v>
      </c>
      <c r="H9" s="45" t="s">
        <v>3</v>
      </c>
      <c r="I9" s="45" t="s">
        <v>4</v>
      </c>
      <c r="J9" s="45" t="s">
        <v>5</v>
      </c>
      <c r="K9" s="45" t="s">
        <v>6</v>
      </c>
      <c r="L9" s="45" t="s">
        <v>7</v>
      </c>
      <c r="M9" s="45" t="s">
        <v>8</v>
      </c>
      <c r="N9" s="139" t="s">
        <v>9</v>
      </c>
      <c r="O9" s="139" t="s">
        <v>225</v>
      </c>
      <c r="P9" s="46"/>
      <c r="Q9" s="147" t="s">
        <v>2</v>
      </c>
      <c r="R9" s="45" t="s">
        <v>3</v>
      </c>
      <c r="S9" s="45" t="s">
        <v>4</v>
      </c>
      <c r="T9" s="45" t="s">
        <v>5</v>
      </c>
      <c r="U9" s="45" t="s">
        <v>6</v>
      </c>
      <c r="V9" s="45" t="s">
        <v>7</v>
      </c>
      <c r="W9" s="45" t="s">
        <v>8</v>
      </c>
      <c r="X9" s="139" t="s">
        <v>9</v>
      </c>
      <c r="Y9" s="472" t="s">
        <v>225</v>
      </c>
      <c r="Z9" s="47"/>
      <c r="AA9" s="147" t="s">
        <v>2</v>
      </c>
      <c r="AB9" s="45" t="s">
        <v>3</v>
      </c>
      <c r="AC9" s="45" t="s">
        <v>4</v>
      </c>
      <c r="AD9" s="45" t="s">
        <v>5</v>
      </c>
      <c r="AE9" s="45" t="s">
        <v>6</v>
      </c>
      <c r="AF9" s="45" t="s">
        <v>7</v>
      </c>
      <c r="AG9" s="45" t="s">
        <v>8</v>
      </c>
      <c r="AH9" s="45" t="s">
        <v>9</v>
      </c>
      <c r="AI9" s="45" t="s">
        <v>225</v>
      </c>
      <c r="AJ9" s="48"/>
      <c r="AK9" s="48"/>
      <c r="AL9" s="25"/>
      <c r="AM9" s="267"/>
    </row>
    <row r="10" spans="2:39" ht="12.75">
      <c r="C10" s="42"/>
      <c r="D10" s="44"/>
      <c r="E10" s="43"/>
      <c r="F10" s="44"/>
      <c r="G10" s="148" t="s">
        <v>10</v>
      </c>
      <c r="H10" s="49" t="s">
        <v>11</v>
      </c>
      <c r="I10" s="49" t="s">
        <v>12</v>
      </c>
      <c r="J10" s="49" t="s">
        <v>13</v>
      </c>
      <c r="K10" s="49" t="s">
        <v>14</v>
      </c>
      <c r="L10" s="49" t="s">
        <v>15</v>
      </c>
      <c r="M10" s="49" t="s">
        <v>16</v>
      </c>
      <c r="N10" s="140" t="s">
        <v>17</v>
      </c>
      <c r="O10" s="140" t="s">
        <v>226</v>
      </c>
      <c r="P10" s="46"/>
      <c r="Q10" s="148" t="s">
        <v>10</v>
      </c>
      <c r="R10" s="49" t="s">
        <v>11</v>
      </c>
      <c r="S10" s="49" t="s">
        <v>12</v>
      </c>
      <c r="T10" s="49" t="s">
        <v>13</v>
      </c>
      <c r="U10" s="49" t="s">
        <v>14</v>
      </c>
      <c r="V10" s="49" t="s">
        <v>15</v>
      </c>
      <c r="W10" s="49" t="s">
        <v>16</v>
      </c>
      <c r="X10" s="140" t="s">
        <v>17</v>
      </c>
      <c r="Y10" s="473" t="s">
        <v>226</v>
      </c>
      <c r="Z10" s="50"/>
      <c r="AA10" s="148" t="s">
        <v>10</v>
      </c>
      <c r="AB10" s="49" t="s">
        <v>11</v>
      </c>
      <c r="AC10" s="49" t="s">
        <v>12</v>
      </c>
      <c r="AD10" s="49" t="s">
        <v>13</v>
      </c>
      <c r="AE10" s="49" t="s">
        <v>14</v>
      </c>
      <c r="AF10" s="49" t="s">
        <v>15</v>
      </c>
      <c r="AG10" s="49" t="s">
        <v>16</v>
      </c>
      <c r="AH10" s="49" t="s">
        <v>17</v>
      </c>
      <c r="AI10" s="49" t="s">
        <v>226</v>
      </c>
      <c r="AJ10" s="48"/>
      <c r="AK10" s="200"/>
      <c r="AL10" s="25"/>
      <c r="AM10" s="267"/>
    </row>
    <row r="11" spans="2:39">
      <c r="C11" s="51" t="s">
        <v>19</v>
      </c>
      <c r="D11" s="46"/>
      <c r="E11" s="53"/>
      <c r="F11" s="46"/>
      <c r="G11" s="149"/>
      <c r="H11" s="52"/>
      <c r="I11" s="52"/>
      <c r="J11" s="52"/>
      <c r="K11" s="52"/>
      <c r="L11" s="52"/>
      <c r="M11" s="52"/>
      <c r="N11" s="141"/>
      <c r="O11" s="52"/>
      <c r="P11" s="161"/>
      <c r="Q11" s="52"/>
      <c r="R11" s="52"/>
      <c r="S11" s="52"/>
      <c r="T11" s="52"/>
      <c r="U11" s="52"/>
      <c r="V11" s="52"/>
      <c r="W11" s="52"/>
      <c r="X11" s="141"/>
      <c r="Y11" s="474"/>
      <c r="Z11" s="52"/>
      <c r="AA11" s="149"/>
      <c r="AB11" s="52"/>
      <c r="AC11" s="52"/>
      <c r="AD11" s="52"/>
      <c r="AE11" s="52"/>
      <c r="AF11" s="52"/>
      <c r="AG11" s="52"/>
      <c r="AH11" s="52"/>
      <c r="AI11" s="52"/>
      <c r="AJ11" s="48"/>
      <c r="AK11" s="201"/>
      <c r="AL11" s="25"/>
      <c r="AM11" s="48"/>
    </row>
    <row r="12" spans="2:39">
      <c r="C12" s="42" t="s">
        <v>81</v>
      </c>
      <c r="D12" s="44" t="s">
        <v>20</v>
      </c>
      <c r="E12" s="43"/>
      <c r="F12" s="44"/>
      <c r="G12" s="150">
        <v>1.163</v>
      </c>
      <c r="H12" s="54">
        <v>1.2050000000000001</v>
      </c>
      <c r="I12" s="54">
        <v>1.2270000000000001</v>
      </c>
      <c r="J12" s="54">
        <v>1.2330000000000001</v>
      </c>
      <c r="K12" s="54">
        <v>1.2709999999999999</v>
      </c>
      <c r="L12" s="54">
        <v>1.3140000000000001</v>
      </c>
      <c r="M12" s="54">
        <v>1.357</v>
      </c>
      <c r="N12" s="55">
        <v>1.3939999999999999</v>
      </c>
      <c r="O12" s="401">
        <v>1.4358199999999999</v>
      </c>
      <c r="P12" s="46"/>
      <c r="Q12" s="150">
        <v>1.163</v>
      </c>
      <c r="R12" s="54">
        <v>1.2050000000000001</v>
      </c>
      <c r="S12" s="54">
        <v>1.2270000000000001</v>
      </c>
      <c r="T12" s="54">
        <v>1.2330000000000001</v>
      </c>
      <c r="U12" s="54">
        <v>1.2709999999999999</v>
      </c>
      <c r="V12" s="54">
        <v>1.3140000000000001</v>
      </c>
      <c r="W12" s="54">
        <v>1.357</v>
      </c>
      <c r="X12" s="55">
        <v>1.3939999999999999</v>
      </c>
      <c r="Y12" s="475">
        <v>1.4359999999999999</v>
      </c>
      <c r="Z12" s="56"/>
      <c r="AA12" s="169">
        <f>G12-Q12</f>
        <v>0</v>
      </c>
      <c r="AB12" s="57">
        <f t="shared" ref="AB12:AI12" si="0">H12-R12</f>
        <v>0</v>
      </c>
      <c r="AC12" s="57">
        <f t="shared" si="0"/>
        <v>0</v>
      </c>
      <c r="AD12" s="57">
        <f t="shared" si="0"/>
        <v>0</v>
      </c>
      <c r="AE12" s="57">
        <f t="shared" si="0"/>
        <v>0</v>
      </c>
      <c r="AF12" s="57">
        <f t="shared" si="0"/>
        <v>0</v>
      </c>
      <c r="AG12" s="57">
        <f t="shared" si="0"/>
        <v>0</v>
      </c>
      <c r="AH12" s="57">
        <f t="shared" si="0"/>
        <v>0</v>
      </c>
      <c r="AI12" s="57">
        <f t="shared" si="0"/>
        <v>-1.8000000000006899E-4</v>
      </c>
      <c r="AJ12" s="48"/>
      <c r="AK12" s="48"/>
      <c r="AM12" s="48"/>
    </row>
    <row r="13" spans="2:39" ht="22.5">
      <c r="C13" s="42" t="s">
        <v>43</v>
      </c>
      <c r="D13" s="44" t="s">
        <v>21</v>
      </c>
      <c r="E13" s="43"/>
      <c r="F13" s="44"/>
      <c r="G13" s="150">
        <v>1.167</v>
      </c>
      <c r="H13" s="54">
        <v>1.19</v>
      </c>
      <c r="I13" s="54">
        <v>1.202</v>
      </c>
      <c r="J13" s="54">
        <v>1.228</v>
      </c>
      <c r="K13" s="54">
        <v>1.274</v>
      </c>
      <c r="L13" s="54">
        <v>1.3140000000000001</v>
      </c>
      <c r="M13" s="54">
        <v>1.357</v>
      </c>
      <c r="N13" s="55">
        <v>1.3939999999999999</v>
      </c>
      <c r="O13" s="401">
        <v>1.4358199999999999</v>
      </c>
      <c r="P13" s="46"/>
      <c r="Q13" s="150">
        <v>1.167</v>
      </c>
      <c r="R13" s="54">
        <v>1.19</v>
      </c>
      <c r="S13" s="54">
        <v>1.202</v>
      </c>
      <c r="T13" s="54">
        <v>1.228</v>
      </c>
      <c r="U13" s="54">
        <v>1.274</v>
      </c>
      <c r="V13" s="54">
        <v>1.3140000000000001</v>
      </c>
      <c r="W13" s="54">
        <v>1.357</v>
      </c>
      <c r="X13" s="55">
        <v>1.3939999999999999</v>
      </c>
      <c r="Y13" s="475">
        <v>1.4359999999999999</v>
      </c>
      <c r="Z13" s="56"/>
      <c r="AA13" s="169">
        <f>G13-Q13</f>
        <v>0</v>
      </c>
      <c r="AB13" s="57">
        <f t="shared" ref="AB13" si="1">H13-R13</f>
        <v>0</v>
      </c>
      <c r="AC13" s="57">
        <f t="shared" ref="AC13" si="2">I13-S13</f>
        <v>0</v>
      </c>
      <c r="AD13" s="57">
        <f t="shared" ref="AD13" si="3">J13-T13</f>
        <v>0</v>
      </c>
      <c r="AE13" s="57">
        <f t="shared" ref="AE13" si="4">K13-U13</f>
        <v>0</v>
      </c>
      <c r="AF13" s="57">
        <f t="shared" ref="AF13" si="5">L13-V13</f>
        <v>0</v>
      </c>
      <c r="AG13" s="57">
        <f t="shared" ref="AG13" si="6">M13-W13</f>
        <v>0</v>
      </c>
      <c r="AH13" s="57">
        <f t="shared" ref="AH13:AI13" si="7">N13-X13</f>
        <v>0</v>
      </c>
      <c r="AI13" s="57">
        <f t="shared" si="7"/>
        <v>-1.8000000000006899E-4</v>
      </c>
      <c r="AJ13" s="48"/>
      <c r="AK13" s="48"/>
      <c r="AM13" s="58" t="s">
        <v>203</v>
      </c>
    </row>
    <row r="14" spans="2:39">
      <c r="C14" s="51" t="s">
        <v>86</v>
      </c>
      <c r="D14" s="46"/>
      <c r="E14" s="53"/>
      <c r="F14" s="60"/>
      <c r="G14" s="151" t="s">
        <v>18</v>
      </c>
      <c r="H14" s="61" t="s">
        <v>18</v>
      </c>
      <c r="I14" s="61" t="s">
        <v>18</v>
      </c>
      <c r="J14" s="61" t="s">
        <v>18</v>
      </c>
      <c r="K14" s="372" t="s">
        <v>18</v>
      </c>
      <c r="L14" s="61" t="s">
        <v>18</v>
      </c>
      <c r="M14" s="61" t="s">
        <v>18</v>
      </c>
      <c r="N14" s="142" t="s">
        <v>18</v>
      </c>
      <c r="O14" s="142" t="s">
        <v>18</v>
      </c>
      <c r="P14" s="60"/>
      <c r="Q14" s="151" t="s">
        <v>18</v>
      </c>
      <c r="R14" s="61" t="s">
        <v>18</v>
      </c>
      <c r="S14" s="61" t="s">
        <v>18</v>
      </c>
      <c r="T14" s="61" t="s">
        <v>18</v>
      </c>
      <c r="U14" s="61" t="s">
        <v>18</v>
      </c>
      <c r="V14" s="61" t="s">
        <v>18</v>
      </c>
      <c r="W14" s="61" t="s">
        <v>18</v>
      </c>
      <c r="X14" s="142" t="s">
        <v>18</v>
      </c>
      <c r="Y14" s="476" t="s">
        <v>18</v>
      </c>
      <c r="Z14" s="61"/>
      <c r="AA14" s="151"/>
      <c r="AB14" s="61"/>
      <c r="AC14" s="61"/>
      <c r="AD14" s="61"/>
      <c r="AE14" s="61"/>
      <c r="AF14" s="61"/>
      <c r="AG14" s="61"/>
      <c r="AH14" s="61"/>
      <c r="AI14" s="61"/>
      <c r="AJ14" s="48"/>
      <c r="AK14" s="48"/>
      <c r="AL14" s="25"/>
      <c r="AM14" s="59"/>
    </row>
    <row r="15" spans="2:39" ht="22.5" customHeight="1">
      <c r="C15" s="42" t="s">
        <v>82</v>
      </c>
      <c r="D15" s="44" t="s">
        <v>22</v>
      </c>
      <c r="E15" s="43"/>
      <c r="F15" s="62" t="s">
        <v>90</v>
      </c>
      <c r="G15" s="152">
        <v>538.70000000000005</v>
      </c>
      <c r="H15" s="64">
        <v>542.9</v>
      </c>
      <c r="I15" s="64">
        <v>548</v>
      </c>
      <c r="J15" s="64">
        <v>580.6</v>
      </c>
      <c r="K15" s="64">
        <v>658.61900000000003</v>
      </c>
      <c r="L15" s="64">
        <v>626.87</v>
      </c>
      <c r="M15" s="64">
        <v>621.72400000000005</v>
      </c>
      <c r="N15" s="65">
        <v>620.33799999999997</v>
      </c>
      <c r="O15" s="432"/>
      <c r="P15" s="60"/>
      <c r="Q15" s="152">
        <v>538.70000000000005</v>
      </c>
      <c r="R15" s="64">
        <v>542.9</v>
      </c>
      <c r="S15" s="64">
        <v>548</v>
      </c>
      <c r="T15" s="64">
        <v>580.6</v>
      </c>
      <c r="U15" s="64">
        <v>658.6</v>
      </c>
      <c r="V15" s="64">
        <v>626.9</v>
      </c>
      <c r="W15" s="64">
        <v>621.70000000000005</v>
      </c>
      <c r="X15" s="65">
        <v>620.29999999999995</v>
      </c>
      <c r="Y15" s="477"/>
      <c r="Z15" s="66"/>
      <c r="AA15" s="193">
        <f>G15-Q15</f>
        <v>0</v>
      </c>
      <c r="AB15" s="75">
        <f t="shared" ref="AB15:AB18" si="8">H15-R15</f>
        <v>0</v>
      </c>
      <c r="AC15" s="75">
        <f t="shared" ref="AC15:AC18" si="9">I15-S15</f>
        <v>0</v>
      </c>
      <c r="AD15" s="75">
        <f t="shared" ref="AD15:AD18" si="10">J15-T15</f>
        <v>0</v>
      </c>
      <c r="AE15" s="75">
        <f t="shared" ref="AE15:AE18" si="11">K15-U15</f>
        <v>1.9000000000005457E-2</v>
      </c>
      <c r="AF15" s="75">
        <f t="shared" ref="AF15:AF18" si="12">L15-V15</f>
        <v>-2.9999999999972715E-2</v>
      </c>
      <c r="AG15" s="75">
        <f t="shared" ref="AG15:AG18" si="13">M15-W15</f>
        <v>2.4000000000000909E-2</v>
      </c>
      <c r="AH15" s="75">
        <f t="shared" ref="AH15:AH18" si="14">N15-X15</f>
        <v>3.8000000000010914E-2</v>
      </c>
      <c r="AI15" s="404"/>
      <c r="AJ15" s="48"/>
      <c r="AK15" s="48"/>
      <c r="AM15" s="59" t="s">
        <v>197</v>
      </c>
    </row>
    <row r="16" spans="2:39" ht="27.75" customHeight="1">
      <c r="C16" s="42" t="s">
        <v>47</v>
      </c>
      <c r="D16" s="44" t="s">
        <v>23</v>
      </c>
      <c r="E16" s="43"/>
      <c r="F16" s="62" t="s">
        <v>90</v>
      </c>
      <c r="G16" s="153">
        <v>0</v>
      </c>
      <c r="H16" s="63">
        <v>7.7</v>
      </c>
      <c r="I16" s="63">
        <v>9.9</v>
      </c>
      <c r="J16" s="63">
        <v>10.5</v>
      </c>
      <c r="K16" s="63">
        <v>5.92</v>
      </c>
      <c r="L16" s="63">
        <v>-100.21</v>
      </c>
      <c r="M16" s="107">
        <v>-49.539856994735821</v>
      </c>
      <c r="N16" s="373">
        <v>-22.382636268843232</v>
      </c>
      <c r="O16" s="433"/>
      <c r="P16" s="60"/>
      <c r="Q16" s="153">
        <v>0</v>
      </c>
      <c r="R16" s="63">
        <v>7.7</v>
      </c>
      <c r="S16" s="63">
        <v>9.9</v>
      </c>
      <c r="T16" s="63">
        <v>10.5</v>
      </c>
      <c r="U16" s="63">
        <v>5.9</v>
      </c>
      <c r="V16" s="63">
        <v>-99</v>
      </c>
      <c r="W16" s="63">
        <v>-33</v>
      </c>
      <c r="X16" s="67">
        <v>-19</v>
      </c>
      <c r="Y16" s="478"/>
      <c r="Z16" s="68"/>
      <c r="AA16" s="193">
        <f>G16-Q16</f>
        <v>0</v>
      </c>
      <c r="AB16" s="75">
        <f t="shared" si="8"/>
        <v>0</v>
      </c>
      <c r="AC16" s="75">
        <f t="shared" si="9"/>
        <v>0</v>
      </c>
      <c r="AD16" s="75">
        <f t="shared" si="10"/>
        <v>0</v>
      </c>
      <c r="AE16" s="75">
        <f t="shared" si="11"/>
        <v>1.9999999999999574E-2</v>
      </c>
      <c r="AF16" s="84">
        <f t="shared" si="12"/>
        <v>-1.2099999999999937</v>
      </c>
      <c r="AG16" s="84">
        <f t="shared" si="13"/>
        <v>-16.539856994735821</v>
      </c>
      <c r="AH16" s="75">
        <f t="shared" si="14"/>
        <v>-3.3826362688432319</v>
      </c>
      <c r="AI16" s="404"/>
      <c r="AJ16" s="48"/>
      <c r="AK16" s="199" t="s">
        <v>235</v>
      </c>
      <c r="AM16" s="58" t="s">
        <v>242</v>
      </c>
    </row>
    <row r="17" spans="2:39" ht="22.5">
      <c r="C17" s="42" t="s">
        <v>83</v>
      </c>
      <c r="D17" s="44" t="s">
        <v>24</v>
      </c>
      <c r="E17" s="43" t="s">
        <v>25</v>
      </c>
      <c r="F17" s="62" t="s">
        <v>90</v>
      </c>
      <c r="G17" s="153">
        <v>0</v>
      </c>
      <c r="H17" s="63">
        <v>-0.2</v>
      </c>
      <c r="I17" s="63">
        <v>2</v>
      </c>
      <c r="J17" s="63">
        <v>-7.4</v>
      </c>
      <c r="K17" s="63">
        <v>-12.453807171014489</v>
      </c>
      <c r="L17" s="63">
        <v>-2.6542927057621566</v>
      </c>
      <c r="M17" s="63">
        <v>1.6389148585669848</v>
      </c>
      <c r="N17" s="67">
        <v>0</v>
      </c>
      <c r="O17" s="433"/>
      <c r="P17" s="60"/>
      <c r="Q17" s="153">
        <v>0</v>
      </c>
      <c r="R17" s="63">
        <v>-0.2</v>
      </c>
      <c r="S17" s="63">
        <v>2</v>
      </c>
      <c r="T17" s="63">
        <v>-7.4</v>
      </c>
      <c r="U17" s="63">
        <v>-12.4</v>
      </c>
      <c r="V17" s="63">
        <v>-2.7</v>
      </c>
      <c r="W17" s="63">
        <v>1.6</v>
      </c>
      <c r="X17" s="67">
        <v>0</v>
      </c>
      <c r="Y17" s="478"/>
      <c r="Z17" s="68"/>
      <c r="AA17" s="193">
        <f>G17-Q17</f>
        <v>0</v>
      </c>
      <c r="AB17" s="75">
        <f t="shared" si="8"/>
        <v>0</v>
      </c>
      <c r="AC17" s="75">
        <f t="shared" si="9"/>
        <v>0</v>
      </c>
      <c r="AD17" s="75">
        <f t="shared" si="10"/>
        <v>0</v>
      </c>
      <c r="AE17" s="75">
        <f t="shared" si="11"/>
        <v>-5.3807171014488731E-2</v>
      </c>
      <c r="AF17" s="84">
        <f t="shared" si="12"/>
        <v>4.5707294237843588E-2</v>
      </c>
      <c r="AG17" s="84">
        <f t="shared" si="13"/>
        <v>3.8914858566984734E-2</v>
      </c>
      <c r="AH17" s="75">
        <f t="shared" si="14"/>
        <v>0</v>
      </c>
      <c r="AI17" s="404"/>
      <c r="AJ17" s="48"/>
      <c r="AK17" s="48"/>
      <c r="AM17" s="58" t="s">
        <v>233</v>
      </c>
    </row>
    <row r="18" spans="2:39" s="16" customFormat="1" ht="22.5">
      <c r="B18" s="15"/>
      <c r="C18" s="69"/>
      <c r="D18" s="82" t="s">
        <v>26</v>
      </c>
      <c r="E18" s="70"/>
      <c r="F18" s="44" t="s">
        <v>44</v>
      </c>
      <c r="G18" s="296">
        <f t="shared" ref="G18:N18" si="15">SUM(G15:G17)*G12</f>
        <v>626.50810000000013</v>
      </c>
      <c r="H18" s="296">
        <f t="shared" si="15"/>
        <v>663.23199999999997</v>
      </c>
      <c r="I18" s="296">
        <f t="shared" si="15"/>
        <v>686.9973</v>
      </c>
      <c r="J18" s="296">
        <f t="shared" si="15"/>
        <v>719.70210000000009</v>
      </c>
      <c r="K18" s="296">
        <f t="shared" si="15"/>
        <v>828.80028008564057</v>
      </c>
      <c r="L18" s="296">
        <f t="shared" si="15"/>
        <v>688.54349938462849</v>
      </c>
      <c r="M18" s="296">
        <f t="shared" si="15"/>
        <v>778.67788952121896</v>
      </c>
      <c r="N18" s="296">
        <f t="shared" si="15"/>
        <v>833.54977704123235</v>
      </c>
      <c r="O18" s="72">
        <f>N18*1.03</f>
        <v>858.55627035246937</v>
      </c>
      <c r="P18" s="46"/>
      <c r="Q18" s="154">
        <v>626.50810000000013</v>
      </c>
      <c r="R18" s="71">
        <v>663.23199999999997</v>
      </c>
      <c r="S18" s="71">
        <v>686.9973</v>
      </c>
      <c r="T18" s="71">
        <v>719.70210000000009</v>
      </c>
      <c r="U18" s="71">
        <v>828.81909999999993</v>
      </c>
      <c r="V18" s="71">
        <v>690.11279999999999</v>
      </c>
      <c r="W18" s="71">
        <v>801.03710000000012</v>
      </c>
      <c r="X18" s="72">
        <v>838.21219999999983</v>
      </c>
      <c r="Y18" s="479"/>
      <c r="Z18" s="73"/>
      <c r="AA18" s="154">
        <f>G18-Q18</f>
        <v>0</v>
      </c>
      <c r="AB18" s="71">
        <f t="shared" si="8"/>
        <v>0</v>
      </c>
      <c r="AC18" s="71">
        <f t="shared" si="9"/>
        <v>0</v>
      </c>
      <c r="AD18" s="71">
        <f t="shared" si="10"/>
        <v>0</v>
      </c>
      <c r="AE18" s="382">
        <f t="shared" si="11"/>
        <v>-1.881991435936925E-2</v>
      </c>
      <c r="AF18" s="71">
        <f t="shared" si="12"/>
        <v>-1.5693006153715032</v>
      </c>
      <c r="AG18" s="71">
        <f t="shared" si="13"/>
        <v>-22.359210478781165</v>
      </c>
      <c r="AH18" s="71">
        <f t="shared" si="14"/>
        <v>-4.662422958767479</v>
      </c>
      <c r="AI18" s="421"/>
      <c r="AJ18" s="96"/>
      <c r="AK18" s="199" t="s">
        <v>222</v>
      </c>
      <c r="AM18" s="74"/>
    </row>
    <row r="19" spans="2:39">
      <c r="C19" s="51" t="s">
        <v>87</v>
      </c>
      <c r="D19" s="46"/>
      <c r="E19" s="53"/>
      <c r="F19" s="46"/>
      <c r="G19" s="155"/>
      <c r="H19" s="76"/>
      <c r="I19" s="76"/>
      <c r="J19" s="76"/>
      <c r="K19" s="76"/>
      <c r="L19" s="76"/>
      <c r="M19" s="76"/>
      <c r="N19" s="77"/>
      <c r="O19" s="77"/>
      <c r="P19" s="46"/>
      <c r="Q19" s="155"/>
      <c r="R19" s="76"/>
      <c r="S19" s="76"/>
      <c r="T19" s="76"/>
      <c r="U19" s="76"/>
      <c r="V19" s="76"/>
      <c r="W19" s="76"/>
      <c r="X19" s="77"/>
      <c r="Y19" s="480"/>
      <c r="Z19" s="76"/>
      <c r="AA19" s="155"/>
      <c r="AB19" s="76"/>
      <c r="AC19" s="76"/>
      <c r="AD19" s="76"/>
      <c r="AE19" s="76"/>
      <c r="AF19" s="76"/>
      <c r="AG19" s="76"/>
      <c r="AH19" s="76"/>
      <c r="AI19" s="404"/>
      <c r="AJ19" s="48"/>
      <c r="AK19" s="48"/>
      <c r="AM19" s="59"/>
    </row>
    <row r="20" spans="2:39">
      <c r="C20" s="42" t="s">
        <v>118</v>
      </c>
      <c r="D20" s="44" t="s">
        <v>27</v>
      </c>
      <c r="E20" s="43" t="s">
        <v>25</v>
      </c>
      <c r="F20" s="44" t="s">
        <v>44</v>
      </c>
      <c r="G20" s="153">
        <v>0</v>
      </c>
      <c r="H20" s="63">
        <v>0</v>
      </c>
      <c r="I20" s="63">
        <v>0.6</v>
      </c>
      <c r="J20" s="63">
        <v>1</v>
      </c>
      <c r="K20" s="107">
        <v>2.3533216373454664</v>
      </c>
      <c r="L20" s="107">
        <v>1.5047293808683742</v>
      </c>
      <c r="M20" s="107">
        <v>-11.068749749780945</v>
      </c>
      <c r="N20" s="67">
        <v>-16.254630320080491</v>
      </c>
      <c r="O20" s="433"/>
      <c r="P20" s="46"/>
      <c r="Q20" s="153">
        <v>0</v>
      </c>
      <c r="R20" s="63">
        <v>0</v>
      </c>
      <c r="S20" s="63">
        <v>0.6</v>
      </c>
      <c r="T20" s="63">
        <v>1</v>
      </c>
      <c r="U20" s="63">
        <v>2.4</v>
      </c>
      <c r="V20" s="63">
        <v>1.5</v>
      </c>
      <c r="W20" s="63">
        <v>-11.1</v>
      </c>
      <c r="X20" s="67">
        <v>-16.3</v>
      </c>
      <c r="Y20" s="478"/>
      <c r="Z20" s="68"/>
      <c r="AA20" s="193">
        <f>G20-Q20</f>
        <v>0</v>
      </c>
      <c r="AB20" s="75">
        <f t="shared" ref="AB20:AB24" si="16">H20-R20</f>
        <v>0</v>
      </c>
      <c r="AC20" s="75">
        <f t="shared" ref="AC20:AC24" si="17">I20-S20</f>
        <v>0</v>
      </c>
      <c r="AD20" s="75">
        <f t="shared" ref="AD20:AD24" si="18">J20-T20</f>
        <v>0</v>
      </c>
      <c r="AE20" s="75">
        <f t="shared" ref="AE20:AE24" si="19">K20-U20</f>
        <v>-4.6678362654533512E-2</v>
      </c>
      <c r="AF20" s="75">
        <f t="shared" ref="AF20:AF24" si="20">L20-V20</f>
        <v>4.7293808683741556E-3</v>
      </c>
      <c r="AG20" s="75">
        <f t="shared" ref="AG20:AG24" si="21">M20-W20</f>
        <v>3.1250250219054365E-2</v>
      </c>
      <c r="AH20" s="75">
        <f t="shared" ref="AH20:AH24" si="22">N20-X20</f>
        <v>4.536967991951002E-2</v>
      </c>
      <c r="AI20" s="404"/>
      <c r="AJ20" s="48"/>
      <c r="AK20" s="58" t="s">
        <v>240</v>
      </c>
      <c r="AM20" s="59"/>
    </row>
    <row r="21" spans="2:39">
      <c r="C21" s="42" t="s">
        <v>84</v>
      </c>
      <c r="D21" s="44" t="s">
        <v>28</v>
      </c>
      <c r="E21" s="43" t="s">
        <v>25</v>
      </c>
      <c r="F21" s="44" t="s">
        <v>44</v>
      </c>
      <c r="G21" s="153">
        <v>0</v>
      </c>
      <c r="H21" s="63">
        <v>0</v>
      </c>
      <c r="I21" s="63">
        <v>3.6</v>
      </c>
      <c r="J21" s="63">
        <v>4</v>
      </c>
      <c r="K21" s="107">
        <v>4.4175918438341562</v>
      </c>
      <c r="L21" s="63">
        <v>1.7009731544035605</v>
      </c>
      <c r="M21" s="63">
        <v>5.4762042940609312</v>
      </c>
      <c r="N21" s="67">
        <v>4.0304416149570459</v>
      </c>
      <c r="O21" s="433"/>
      <c r="P21" s="46"/>
      <c r="Q21" s="153">
        <v>0</v>
      </c>
      <c r="R21" s="63">
        <v>0</v>
      </c>
      <c r="S21" s="63">
        <v>3.6</v>
      </c>
      <c r="T21" s="63">
        <v>4</v>
      </c>
      <c r="U21" s="63">
        <v>4.4000000000000004</v>
      </c>
      <c r="V21" s="63">
        <v>1.7</v>
      </c>
      <c r="W21" s="63">
        <v>5.5</v>
      </c>
      <c r="X21" s="67">
        <v>4</v>
      </c>
      <c r="Y21" s="478"/>
      <c r="Z21" s="68"/>
      <c r="AA21" s="193">
        <f>G21-Q21</f>
        <v>0</v>
      </c>
      <c r="AB21" s="75">
        <f t="shared" si="16"/>
        <v>0</v>
      </c>
      <c r="AC21" s="75">
        <f t="shared" si="17"/>
        <v>0</v>
      </c>
      <c r="AD21" s="75">
        <f t="shared" si="18"/>
        <v>0</v>
      </c>
      <c r="AE21" s="75">
        <f t="shared" si="19"/>
        <v>1.7591843834155796E-2</v>
      </c>
      <c r="AF21" s="75">
        <f t="shared" si="20"/>
        <v>9.7315440356049443E-4</v>
      </c>
      <c r="AG21" s="75">
        <f t="shared" si="21"/>
        <v>-2.3795705939068768E-2</v>
      </c>
      <c r="AH21" s="75">
        <f t="shared" si="22"/>
        <v>3.0441614957045893E-2</v>
      </c>
      <c r="AI21" s="404"/>
      <c r="AJ21" s="48"/>
      <c r="AK21" s="58" t="s">
        <v>240</v>
      </c>
      <c r="AM21" s="59"/>
    </row>
    <row r="22" spans="2:39">
      <c r="C22" s="42" t="s">
        <v>45</v>
      </c>
      <c r="D22" s="44" t="s">
        <v>29</v>
      </c>
      <c r="E22" s="43" t="s">
        <v>25</v>
      </c>
      <c r="F22" s="44" t="s">
        <v>44</v>
      </c>
      <c r="G22" s="153">
        <v>0</v>
      </c>
      <c r="H22" s="63">
        <v>0</v>
      </c>
      <c r="I22" s="63">
        <v>-4.0999999999999996</v>
      </c>
      <c r="J22" s="63">
        <v>-4.4000000000000004</v>
      </c>
      <c r="K22" s="107">
        <v>-5.7566065648596991</v>
      </c>
      <c r="L22" s="63">
        <v>-4.4118320126197661</v>
      </c>
      <c r="M22" s="63">
        <v>-5.0790499434059511</v>
      </c>
      <c r="N22" s="67">
        <v>-6.7355229086376109</v>
      </c>
      <c r="O22" s="433"/>
      <c r="P22" s="46"/>
      <c r="Q22" s="153">
        <v>0</v>
      </c>
      <c r="R22" s="63">
        <v>0</v>
      </c>
      <c r="S22" s="63">
        <v>-4.0999999999999996</v>
      </c>
      <c r="T22" s="63">
        <v>-4.4000000000000004</v>
      </c>
      <c r="U22" s="63">
        <v>-5.8</v>
      </c>
      <c r="V22" s="63">
        <v>-4.4000000000000004</v>
      </c>
      <c r="W22" s="63">
        <v>-0.9</v>
      </c>
      <c r="X22" s="67">
        <v>-1.5</v>
      </c>
      <c r="Y22" s="478"/>
      <c r="Z22" s="68"/>
      <c r="AA22" s="193">
        <f>G22-Q22</f>
        <v>0</v>
      </c>
      <c r="AB22" s="75">
        <f t="shared" si="16"/>
        <v>0</v>
      </c>
      <c r="AC22" s="75">
        <f t="shared" si="17"/>
        <v>0</v>
      </c>
      <c r="AD22" s="75">
        <f t="shared" si="18"/>
        <v>0</v>
      </c>
      <c r="AE22" s="75">
        <f t="shared" si="19"/>
        <v>4.3393435140300696E-2</v>
      </c>
      <c r="AF22" s="75">
        <f t="shared" si="20"/>
        <v>-1.1832012619765742E-2</v>
      </c>
      <c r="AG22" s="75">
        <f t="shared" si="21"/>
        <v>-4.1790499434059507</v>
      </c>
      <c r="AH22" s="75">
        <f t="shared" si="22"/>
        <v>-5.2355229086376109</v>
      </c>
      <c r="AI22" s="404"/>
      <c r="AJ22" s="48"/>
      <c r="AK22" s="58" t="s">
        <v>240</v>
      </c>
      <c r="AM22" s="59"/>
    </row>
    <row r="23" spans="2:39">
      <c r="C23" s="42" t="s">
        <v>46</v>
      </c>
      <c r="D23" s="44" t="s">
        <v>30</v>
      </c>
      <c r="E23" s="43" t="s">
        <v>31</v>
      </c>
      <c r="F23" s="44" t="s">
        <v>44</v>
      </c>
      <c r="G23" s="153">
        <v>-7.8</v>
      </c>
      <c r="H23" s="63">
        <v>19.8</v>
      </c>
      <c r="I23" s="63">
        <v>12</v>
      </c>
      <c r="J23" s="63">
        <v>4.2</v>
      </c>
      <c r="K23" s="107">
        <v>5.9593520000000009</v>
      </c>
      <c r="L23" s="63">
        <v>6.4781680000000001</v>
      </c>
      <c r="M23" s="63">
        <v>6.1389840000000007</v>
      </c>
      <c r="N23" s="67">
        <v>5.8471280000000014</v>
      </c>
      <c r="O23" s="433"/>
      <c r="P23" s="46"/>
      <c r="Q23" s="153">
        <v>-7.8</v>
      </c>
      <c r="R23" s="63">
        <v>19.8</v>
      </c>
      <c r="S23" s="63">
        <v>12</v>
      </c>
      <c r="T23" s="63">
        <v>4.2</v>
      </c>
      <c r="U23" s="63">
        <v>5.8</v>
      </c>
      <c r="V23" s="63">
        <v>6.3</v>
      </c>
      <c r="W23" s="63">
        <v>4.7</v>
      </c>
      <c r="X23" s="67">
        <v>4.8</v>
      </c>
      <c r="Y23" s="478"/>
      <c r="Z23" s="68"/>
      <c r="AA23" s="193">
        <f>G23-Q23</f>
        <v>0</v>
      </c>
      <c r="AB23" s="75">
        <f t="shared" si="16"/>
        <v>0</v>
      </c>
      <c r="AC23" s="75">
        <f t="shared" si="17"/>
        <v>0</v>
      </c>
      <c r="AD23" s="75">
        <f t="shared" si="18"/>
        <v>0</v>
      </c>
      <c r="AE23" s="84">
        <f t="shared" si="19"/>
        <v>0.15935200000000105</v>
      </c>
      <c r="AF23" s="75">
        <f t="shared" si="20"/>
        <v>0.17816800000000033</v>
      </c>
      <c r="AG23" s="75">
        <f t="shared" si="21"/>
        <v>1.4389840000000005</v>
      </c>
      <c r="AH23" s="75">
        <f t="shared" si="22"/>
        <v>1.0471280000000016</v>
      </c>
      <c r="AI23" s="404"/>
      <c r="AJ23" s="48"/>
      <c r="AK23" s="58" t="s">
        <v>240</v>
      </c>
      <c r="AM23" s="59"/>
    </row>
    <row r="24" spans="2:39" s="16" customFormat="1">
      <c r="B24" s="15"/>
      <c r="C24" s="69"/>
      <c r="D24" s="82" t="s">
        <v>32</v>
      </c>
      <c r="E24" s="70"/>
      <c r="F24" s="44" t="s">
        <v>44</v>
      </c>
      <c r="G24" s="156">
        <v>-7.8</v>
      </c>
      <c r="H24" s="78">
        <v>19.8</v>
      </c>
      <c r="I24" s="78">
        <v>12.1</v>
      </c>
      <c r="J24" s="78">
        <v>4.8</v>
      </c>
      <c r="K24" s="78">
        <v>6.9736589163199243</v>
      </c>
      <c r="L24" s="78">
        <v>5.2720385226521689</v>
      </c>
      <c r="M24" s="78">
        <v>-4.5326113991259653</v>
      </c>
      <c r="N24" s="78">
        <v>-13.112583613761057</v>
      </c>
      <c r="O24" s="389">
        <f>N24*1.03</f>
        <v>-13.50596112217389</v>
      </c>
      <c r="P24" s="46"/>
      <c r="Q24" s="156">
        <v>-7.8</v>
      </c>
      <c r="R24" s="78">
        <v>19.8</v>
      </c>
      <c r="S24" s="78">
        <v>12.100000000000001</v>
      </c>
      <c r="T24" s="78">
        <v>4.8</v>
      </c>
      <c r="U24" s="78">
        <v>6.8000000000000007</v>
      </c>
      <c r="V24" s="78">
        <v>5.0999999999999996</v>
      </c>
      <c r="W24" s="78">
        <v>-1.7999999999999998</v>
      </c>
      <c r="X24" s="79">
        <v>-9</v>
      </c>
      <c r="Y24" s="479"/>
      <c r="Z24" s="73"/>
      <c r="AA24" s="156">
        <f>G24-Q24</f>
        <v>0</v>
      </c>
      <c r="AB24" s="78">
        <f t="shared" si="16"/>
        <v>0</v>
      </c>
      <c r="AC24" s="78">
        <f t="shared" si="17"/>
        <v>0</v>
      </c>
      <c r="AD24" s="78">
        <f t="shared" si="18"/>
        <v>0</v>
      </c>
      <c r="AE24" s="78">
        <f t="shared" si="19"/>
        <v>0.17365891631992358</v>
      </c>
      <c r="AF24" s="78">
        <f t="shared" si="20"/>
        <v>0.17203852265216923</v>
      </c>
      <c r="AG24" s="78">
        <f t="shared" si="21"/>
        <v>-2.7326113991259655</v>
      </c>
      <c r="AH24" s="78">
        <f t="shared" si="22"/>
        <v>-4.112583613761057</v>
      </c>
      <c r="AI24" s="421"/>
      <c r="AJ24" s="96"/>
      <c r="AK24" s="96"/>
      <c r="AM24" s="74"/>
    </row>
    <row r="25" spans="2:39">
      <c r="C25" s="51" t="s">
        <v>88</v>
      </c>
      <c r="D25" s="46"/>
      <c r="E25" s="53"/>
      <c r="F25" s="46"/>
      <c r="G25" s="155"/>
      <c r="H25" s="76"/>
      <c r="I25" s="76"/>
      <c r="J25" s="76"/>
      <c r="K25" s="76"/>
      <c r="L25" s="76"/>
      <c r="M25" s="76"/>
      <c r="N25" s="77"/>
      <c r="O25" s="77"/>
      <c r="P25" s="46"/>
      <c r="Q25" s="155"/>
      <c r="R25" s="76"/>
      <c r="S25" s="76"/>
      <c r="T25" s="76"/>
      <c r="U25" s="76"/>
      <c r="V25" s="76"/>
      <c r="W25" s="76"/>
      <c r="X25" s="77"/>
      <c r="Y25" s="480"/>
      <c r="Z25" s="76"/>
      <c r="AA25" s="155"/>
      <c r="AB25" s="76"/>
      <c r="AC25" s="76"/>
      <c r="AD25" s="76"/>
      <c r="AE25" s="76"/>
      <c r="AF25" s="76"/>
      <c r="AG25" s="76"/>
      <c r="AH25" s="76"/>
      <c r="AI25" s="404"/>
      <c r="AJ25" s="48"/>
      <c r="AK25" s="48"/>
      <c r="AM25" s="59"/>
    </row>
    <row r="26" spans="2:39">
      <c r="C26" s="42" t="s">
        <v>85</v>
      </c>
      <c r="D26" s="44" t="s">
        <v>33</v>
      </c>
      <c r="E26" s="43" t="s">
        <v>25</v>
      </c>
      <c r="F26" s="44" t="s">
        <v>44</v>
      </c>
      <c r="G26" s="153">
        <v>0</v>
      </c>
      <c r="H26" s="63">
        <v>0</v>
      </c>
      <c r="I26" s="63">
        <v>2.6</v>
      </c>
      <c r="J26" s="63">
        <v>3.5</v>
      </c>
      <c r="K26" s="63">
        <v>3.4684160992532789</v>
      </c>
      <c r="L26" s="63">
        <v>6.1759425253522968</v>
      </c>
      <c r="M26" s="63">
        <v>5.4461707235138945</v>
      </c>
      <c r="N26" s="67">
        <v>6.517613719137211</v>
      </c>
      <c r="O26" s="433"/>
      <c r="P26" s="46"/>
      <c r="Q26" s="153">
        <v>0</v>
      </c>
      <c r="R26" s="63">
        <v>0</v>
      </c>
      <c r="S26" s="63">
        <v>2.6</v>
      </c>
      <c r="T26" s="63">
        <v>3.5</v>
      </c>
      <c r="U26" s="63">
        <v>3.5</v>
      </c>
      <c r="V26" s="63">
        <v>6.2</v>
      </c>
      <c r="W26" s="63">
        <v>7.2</v>
      </c>
      <c r="X26" s="67">
        <v>6</v>
      </c>
      <c r="Y26" s="478"/>
      <c r="Z26" s="68"/>
      <c r="AA26" s="193">
        <f>G26-Q26</f>
        <v>0</v>
      </c>
      <c r="AB26" s="75">
        <f t="shared" ref="AB26:AB28" si="23">H26-R26</f>
        <v>0</v>
      </c>
      <c r="AC26" s="75">
        <f t="shared" ref="AC26:AC28" si="24">I26-S26</f>
        <v>0</v>
      </c>
      <c r="AD26" s="75">
        <f t="shared" ref="AD26:AD28" si="25">J26-T26</f>
        <v>0</v>
      </c>
      <c r="AE26" s="75">
        <f t="shared" ref="AE26:AE28" si="26">K26-U26</f>
        <v>-3.1583900746721127E-2</v>
      </c>
      <c r="AF26" s="75">
        <f t="shared" ref="AF26:AF28" si="27">L26-V26</f>
        <v>-2.4057474647703359E-2</v>
      </c>
      <c r="AG26" s="75">
        <f t="shared" ref="AG26:AG28" si="28">M26-W26</f>
        <v>-1.7538292764861056</v>
      </c>
      <c r="AH26" s="75">
        <f t="shared" ref="AH26:AH28" si="29">N26-X26</f>
        <v>0.51761371913721099</v>
      </c>
      <c r="AI26" s="404"/>
      <c r="AJ26" s="48"/>
      <c r="AK26" s="381" t="s">
        <v>241</v>
      </c>
      <c r="AM26" s="59" t="s">
        <v>221</v>
      </c>
    </row>
    <row r="27" spans="2:39" ht="22.5">
      <c r="C27" s="42" t="s">
        <v>102</v>
      </c>
      <c r="D27" s="44" t="s">
        <v>34</v>
      </c>
      <c r="E27" s="43" t="s">
        <v>25</v>
      </c>
      <c r="F27" s="44" t="s">
        <v>44</v>
      </c>
      <c r="G27" s="153">
        <v>0</v>
      </c>
      <c r="H27" s="63">
        <v>0</v>
      </c>
      <c r="I27" s="63">
        <v>0</v>
      </c>
      <c r="J27" s="63">
        <v>32.200000000000003</v>
      </c>
      <c r="K27" s="80"/>
      <c r="L27" s="80"/>
      <c r="M27" s="80"/>
      <c r="N27" s="81"/>
      <c r="O27" s="81"/>
      <c r="P27" s="46"/>
      <c r="Q27" s="153">
        <v>0</v>
      </c>
      <c r="R27" s="63">
        <v>0</v>
      </c>
      <c r="S27" s="63">
        <v>0</v>
      </c>
      <c r="T27" s="63">
        <v>32.200000000000003</v>
      </c>
      <c r="U27" s="80"/>
      <c r="V27" s="80"/>
      <c r="W27" s="80"/>
      <c r="X27" s="81"/>
      <c r="Y27" s="478"/>
      <c r="Z27" s="68"/>
      <c r="AA27" s="193">
        <f>G27-Q27</f>
        <v>0</v>
      </c>
      <c r="AB27" s="75">
        <f t="shared" si="23"/>
        <v>0</v>
      </c>
      <c r="AC27" s="75">
        <f t="shared" si="24"/>
        <v>0</v>
      </c>
      <c r="AD27" s="75">
        <f t="shared" si="25"/>
        <v>0</v>
      </c>
      <c r="AE27" s="107">
        <f t="shared" si="26"/>
        <v>0</v>
      </c>
      <c r="AF27" s="107">
        <f t="shared" si="27"/>
        <v>0</v>
      </c>
      <c r="AG27" s="107">
        <f t="shared" si="28"/>
        <v>0</v>
      </c>
      <c r="AH27" s="107">
        <f t="shared" si="29"/>
        <v>0</v>
      </c>
      <c r="AI27" s="422"/>
      <c r="AJ27" s="48"/>
      <c r="AK27" s="48"/>
      <c r="AM27" s="58" t="s">
        <v>220</v>
      </c>
    </row>
    <row r="28" spans="2:39" s="16" customFormat="1">
      <c r="B28" s="15"/>
      <c r="C28" s="69"/>
      <c r="D28" s="82" t="s">
        <v>35</v>
      </c>
      <c r="E28" s="70"/>
      <c r="F28" s="82"/>
      <c r="G28" s="156">
        <f>SUM(G26:G27)</f>
        <v>0</v>
      </c>
      <c r="H28" s="78">
        <f t="shared" ref="H28:J28" si="30">SUM(H26:H27)</f>
        <v>0</v>
      </c>
      <c r="I28" s="78">
        <f t="shared" si="30"/>
        <v>2.6</v>
      </c>
      <c r="J28" s="78">
        <f t="shared" si="30"/>
        <v>35.700000000000003</v>
      </c>
      <c r="K28" s="78">
        <f>SUM(K26:K27)</f>
        <v>3.4684160992532789</v>
      </c>
      <c r="L28" s="78">
        <f t="shared" ref="L28" si="31">SUM(L26:L27)</f>
        <v>6.1759425253522968</v>
      </c>
      <c r="M28" s="78">
        <f t="shared" ref="M28" si="32">SUM(M26:M27)</f>
        <v>5.4461707235138945</v>
      </c>
      <c r="N28" s="79">
        <f t="shared" ref="N28" si="33">SUM(N26:N27)</f>
        <v>6.517613719137211</v>
      </c>
      <c r="O28" s="79">
        <f>N28*1.03</f>
        <v>6.7131421307113275</v>
      </c>
      <c r="P28" s="83"/>
      <c r="Q28" s="156">
        <v>0</v>
      </c>
      <c r="R28" s="78">
        <v>0</v>
      </c>
      <c r="S28" s="78">
        <v>2.6</v>
      </c>
      <c r="T28" s="78">
        <v>35.700000000000003</v>
      </c>
      <c r="U28" s="78">
        <v>3.5</v>
      </c>
      <c r="V28" s="78">
        <v>6.2</v>
      </c>
      <c r="W28" s="78">
        <v>7.2</v>
      </c>
      <c r="X28" s="79">
        <v>6</v>
      </c>
      <c r="Y28" s="479"/>
      <c r="Z28" s="73"/>
      <c r="AA28" s="156">
        <f>G28-Q28</f>
        <v>0</v>
      </c>
      <c r="AB28" s="78">
        <f t="shared" si="23"/>
        <v>0</v>
      </c>
      <c r="AC28" s="78">
        <f t="shared" si="24"/>
        <v>0</v>
      </c>
      <c r="AD28" s="78">
        <f t="shared" si="25"/>
        <v>0</v>
      </c>
      <c r="AE28" s="78">
        <f t="shared" si="26"/>
        <v>-3.1583900746721127E-2</v>
      </c>
      <c r="AF28" s="78">
        <f t="shared" si="27"/>
        <v>-2.4057474647703359E-2</v>
      </c>
      <c r="AG28" s="78">
        <f t="shared" si="28"/>
        <v>-1.7538292764861056</v>
      </c>
      <c r="AH28" s="78">
        <f t="shared" si="29"/>
        <v>0.51761371913721099</v>
      </c>
      <c r="AI28" s="421"/>
      <c r="AJ28" s="96"/>
      <c r="AK28" s="96"/>
      <c r="AM28" s="74"/>
    </row>
    <row r="29" spans="2:39" s="16" customFormat="1">
      <c r="B29" s="15"/>
      <c r="C29" s="51" t="s">
        <v>89</v>
      </c>
      <c r="D29" s="46"/>
      <c r="E29" s="53"/>
      <c r="F29" s="83"/>
      <c r="G29" s="155"/>
      <c r="H29" s="76"/>
      <c r="I29" s="76"/>
      <c r="J29" s="76"/>
      <c r="K29" s="76"/>
      <c r="L29" s="76"/>
      <c r="M29" s="76"/>
      <c r="N29" s="77"/>
      <c r="O29" s="77"/>
      <c r="P29" s="83"/>
      <c r="Q29" s="155"/>
      <c r="R29" s="76"/>
      <c r="S29" s="76"/>
      <c r="T29" s="76"/>
      <c r="U29" s="76"/>
      <c r="V29" s="76"/>
      <c r="W29" s="76"/>
      <c r="X29" s="77"/>
      <c r="Y29" s="480"/>
      <c r="Z29" s="76"/>
      <c r="AA29" s="155"/>
      <c r="AB29" s="76"/>
      <c r="AC29" s="76"/>
      <c r="AD29" s="76"/>
      <c r="AE29" s="76"/>
      <c r="AF29" s="76"/>
      <c r="AG29" s="76"/>
      <c r="AH29" s="76"/>
      <c r="AI29" s="404"/>
      <c r="AJ29" s="96"/>
      <c r="AK29" s="96"/>
      <c r="AM29" s="74"/>
    </row>
    <row r="30" spans="2:39" s="16" customFormat="1" ht="22.5">
      <c r="B30" s="15"/>
      <c r="C30" s="42" t="s">
        <v>36</v>
      </c>
      <c r="D30" s="44" t="s">
        <v>37</v>
      </c>
      <c r="E30" s="43" t="s">
        <v>31</v>
      </c>
      <c r="F30" s="44" t="s">
        <v>44</v>
      </c>
      <c r="G30" s="153">
        <v>2.7</v>
      </c>
      <c r="H30" s="63">
        <v>3.6</v>
      </c>
      <c r="I30" s="63">
        <v>3.1</v>
      </c>
      <c r="J30" s="63">
        <v>3.5</v>
      </c>
      <c r="K30" s="107">
        <v>3.5999999999999996</v>
      </c>
      <c r="L30" s="63">
        <v>4.05</v>
      </c>
      <c r="M30" s="63">
        <v>4.05</v>
      </c>
      <c r="N30" s="67">
        <v>5.2513635953597646</v>
      </c>
      <c r="O30" s="433"/>
      <c r="P30" s="83"/>
      <c r="Q30" s="153">
        <v>2.7</v>
      </c>
      <c r="R30" s="63">
        <v>3.6</v>
      </c>
      <c r="S30" s="63">
        <v>3.1</v>
      </c>
      <c r="T30" s="63">
        <v>3.5</v>
      </c>
      <c r="U30" s="63">
        <v>3.6</v>
      </c>
      <c r="V30" s="63">
        <v>4.0999999999999996</v>
      </c>
      <c r="W30" s="63">
        <v>4.0999999999999996</v>
      </c>
      <c r="X30" s="67">
        <v>5.3</v>
      </c>
      <c r="Y30" s="478"/>
      <c r="Z30" s="68"/>
      <c r="AA30" s="193">
        <f>G30-Q30</f>
        <v>0</v>
      </c>
      <c r="AB30" s="75">
        <f t="shared" ref="AB30:AB31" si="34">H30-R30</f>
        <v>0</v>
      </c>
      <c r="AC30" s="75">
        <f t="shared" ref="AC30:AC31" si="35">I30-S30</f>
        <v>0</v>
      </c>
      <c r="AD30" s="75">
        <f t="shared" ref="AD30:AD31" si="36">J30-T30</f>
        <v>0</v>
      </c>
      <c r="AE30" s="75">
        <f t="shared" ref="AE30:AE31" si="37">K30-U30</f>
        <v>0</v>
      </c>
      <c r="AF30" s="75">
        <f t="shared" ref="AF30:AF31" si="38">L30-V30</f>
        <v>-4.9999999999999822E-2</v>
      </c>
      <c r="AG30" s="75">
        <f t="shared" ref="AG30:AG31" si="39">M30-W30</f>
        <v>-4.9999999999999822E-2</v>
      </c>
      <c r="AH30" s="75">
        <f t="shared" ref="AH30:AH31" si="40">N30-X30</f>
        <v>-4.863640464023522E-2</v>
      </c>
      <c r="AI30" s="404"/>
      <c r="AJ30" s="96"/>
      <c r="AK30" s="211" t="s">
        <v>246</v>
      </c>
      <c r="AL30" s="96"/>
      <c r="AM30" s="59"/>
    </row>
    <row r="31" spans="2:39" s="16" customFormat="1">
      <c r="B31" s="15"/>
      <c r="C31" s="69"/>
      <c r="D31" s="82" t="s">
        <v>37</v>
      </c>
      <c r="E31" s="70"/>
      <c r="F31" s="82"/>
      <c r="G31" s="156">
        <v>2.7</v>
      </c>
      <c r="H31" s="78">
        <v>3.6</v>
      </c>
      <c r="I31" s="78">
        <v>3.1</v>
      </c>
      <c r="J31" s="78">
        <v>3.5</v>
      </c>
      <c r="K31" s="78">
        <v>3.5999999999999996</v>
      </c>
      <c r="L31" s="78">
        <v>4.05</v>
      </c>
      <c r="M31" s="78">
        <v>4.05</v>
      </c>
      <c r="N31" s="79">
        <v>5.2513635953597646</v>
      </c>
      <c r="O31" s="79">
        <f>N31*1.03</f>
        <v>5.4089045032205574</v>
      </c>
      <c r="P31" s="83"/>
      <c r="Q31" s="156">
        <v>2.7</v>
      </c>
      <c r="R31" s="78">
        <v>3.6</v>
      </c>
      <c r="S31" s="78">
        <v>3.1</v>
      </c>
      <c r="T31" s="78">
        <v>3.5</v>
      </c>
      <c r="U31" s="78">
        <v>3.6</v>
      </c>
      <c r="V31" s="78">
        <v>4.0999999999999996</v>
      </c>
      <c r="W31" s="78">
        <v>4.0999999999999996</v>
      </c>
      <c r="X31" s="79">
        <v>5.3</v>
      </c>
      <c r="Y31" s="479"/>
      <c r="Z31" s="73"/>
      <c r="AA31" s="156">
        <f>G31-Q31</f>
        <v>0</v>
      </c>
      <c r="AB31" s="78">
        <f t="shared" si="34"/>
        <v>0</v>
      </c>
      <c r="AC31" s="78">
        <f t="shared" si="35"/>
        <v>0</v>
      </c>
      <c r="AD31" s="78">
        <f t="shared" si="36"/>
        <v>0</v>
      </c>
      <c r="AE31" s="78">
        <f t="shared" si="37"/>
        <v>0</v>
      </c>
      <c r="AF31" s="78">
        <f t="shared" si="38"/>
        <v>-4.9999999999999822E-2</v>
      </c>
      <c r="AG31" s="78">
        <f t="shared" si="39"/>
        <v>-4.9999999999999822E-2</v>
      </c>
      <c r="AH31" s="78">
        <f t="shared" si="40"/>
        <v>-4.863640464023522E-2</v>
      </c>
      <c r="AI31" s="421"/>
      <c r="AJ31" s="96"/>
      <c r="AK31" s="96"/>
      <c r="AM31" s="59"/>
    </row>
    <row r="32" spans="2:39" s="16" customFormat="1">
      <c r="B32" s="15"/>
      <c r="C32" s="51" t="s">
        <v>38</v>
      </c>
      <c r="D32" s="46"/>
      <c r="E32" s="53"/>
      <c r="F32" s="83"/>
      <c r="G32" s="155"/>
      <c r="H32" s="76"/>
      <c r="I32" s="76"/>
      <c r="J32" s="76"/>
      <c r="K32" s="76"/>
      <c r="L32" s="76"/>
      <c r="M32" s="76"/>
      <c r="N32" s="77"/>
      <c r="O32" s="77"/>
      <c r="P32" s="83"/>
      <c r="Q32" s="155"/>
      <c r="R32" s="76"/>
      <c r="S32" s="76"/>
      <c r="T32" s="76"/>
      <c r="U32" s="76"/>
      <c r="V32" s="76"/>
      <c r="W32" s="76"/>
      <c r="X32" s="77"/>
      <c r="Y32" s="480"/>
      <c r="Z32" s="76"/>
      <c r="AA32" s="155"/>
      <c r="AB32" s="76"/>
      <c r="AC32" s="76"/>
      <c r="AD32" s="76"/>
      <c r="AE32" s="76"/>
      <c r="AF32" s="76"/>
      <c r="AG32" s="76"/>
      <c r="AH32" s="76"/>
      <c r="AI32" s="404"/>
      <c r="AJ32" s="96"/>
      <c r="AK32" s="96"/>
      <c r="AM32" s="59"/>
    </row>
    <row r="33" spans="2:40" s="16" customFormat="1" ht="22.5">
      <c r="B33" s="15"/>
      <c r="C33" s="42" t="s">
        <v>38</v>
      </c>
      <c r="D33" s="44" t="s">
        <v>39</v>
      </c>
      <c r="E33" s="43" t="s">
        <v>31</v>
      </c>
      <c r="F33" s="44" t="s">
        <v>44</v>
      </c>
      <c r="G33" s="153">
        <v>0</v>
      </c>
      <c r="H33" s="63">
        <v>15.1</v>
      </c>
      <c r="I33" s="63">
        <v>5.7</v>
      </c>
      <c r="J33" s="107">
        <v>18</v>
      </c>
      <c r="K33" s="107">
        <v>11.58</v>
      </c>
      <c r="L33" s="107">
        <v>15.321</v>
      </c>
      <c r="M33" s="107">
        <v>20</v>
      </c>
      <c r="N33" s="373">
        <v>20</v>
      </c>
      <c r="O33" s="433"/>
      <c r="P33" s="83"/>
      <c r="Q33" s="153">
        <v>0</v>
      </c>
      <c r="R33" s="63">
        <v>15.1</v>
      </c>
      <c r="S33" s="63">
        <v>5.7</v>
      </c>
      <c r="T33" s="107">
        <v>18</v>
      </c>
      <c r="U33" s="84">
        <v>11.6</v>
      </c>
      <c r="V33" s="84">
        <v>18</v>
      </c>
      <c r="W33" s="84">
        <v>18</v>
      </c>
      <c r="X33" s="85">
        <v>18</v>
      </c>
      <c r="Y33" s="481"/>
      <c r="Z33" s="76"/>
      <c r="AA33" s="193">
        <f>G33-Q33</f>
        <v>0</v>
      </c>
      <c r="AB33" s="75">
        <f t="shared" ref="AB33:AB34" si="41">H33-R33</f>
        <v>0</v>
      </c>
      <c r="AC33" s="75">
        <f t="shared" ref="AC33:AC34" si="42">I33-S33</f>
        <v>0</v>
      </c>
      <c r="AD33" s="75">
        <f t="shared" ref="AD33:AD34" si="43">J33-T33</f>
        <v>0</v>
      </c>
      <c r="AE33" s="84">
        <f t="shared" ref="AE33:AE34" si="44">K33-U33</f>
        <v>-1.9999999999999574E-2</v>
      </c>
      <c r="AF33" s="75">
        <f t="shared" ref="AF33:AF34" si="45">L33-V33</f>
        <v>-2.6790000000000003</v>
      </c>
      <c r="AG33" s="75">
        <f t="shared" ref="AG33:AG34" si="46">M33-W33</f>
        <v>2</v>
      </c>
      <c r="AH33" s="75">
        <f t="shared" ref="AH33:AH34" si="47">N33-X33</f>
        <v>2</v>
      </c>
      <c r="AI33" s="404"/>
      <c r="AJ33" s="96"/>
      <c r="AK33" s="376" t="s">
        <v>257</v>
      </c>
      <c r="AM33" s="58" t="s">
        <v>243</v>
      </c>
    </row>
    <row r="34" spans="2:40" s="16" customFormat="1">
      <c r="B34" s="15"/>
      <c r="C34" s="69"/>
      <c r="D34" s="82" t="s">
        <v>39</v>
      </c>
      <c r="E34" s="70"/>
      <c r="F34" s="82"/>
      <c r="G34" s="156">
        <v>0</v>
      </c>
      <c r="H34" s="78">
        <v>15.1</v>
      </c>
      <c r="I34" s="78">
        <v>5.7</v>
      </c>
      <c r="J34" s="78">
        <v>18</v>
      </c>
      <c r="K34" s="78">
        <v>11.58</v>
      </c>
      <c r="L34" s="78">
        <v>15.321</v>
      </c>
      <c r="M34" s="78">
        <v>20</v>
      </c>
      <c r="N34" s="79">
        <v>20</v>
      </c>
      <c r="O34" s="79">
        <f>N34*1.03</f>
        <v>20.6</v>
      </c>
      <c r="P34" s="83"/>
      <c r="Q34" s="156">
        <v>0</v>
      </c>
      <c r="R34" s="78">
        <v>15.1</v>
      </c>
      <c r="S34" s="78">
        <v>5.7</v>
      </c>
      <c r="T34" s="78">
        <v>18</v>
      </c>
      <c r="U34" s="78">
        <v>11.6</v>
      </c>
      <c r="V34" s="78">
        <v>18</v>
      </c>
      <c r="W34" s="78">
        <v>18</v>
      </c>
      <c r="X34" s="79">
        <v>18</v>
      </c>
      <c r="Y34" s="479"/>
      <c r="Z34" s="73"/>
      <c r="AA34" s="156">
        <f>G34-Q34</f>
        <v>0</v>
      </c>
      <c r="AB34" s="78">
        <f t="shared" si="41"/>
        <v>0</v>
      </c>
      <c r="AC34" s="78">
        <f t="shared" si="42"/>
        <v>0</v>
      </c>
      <c r="AD34" s="78">
        <f t="shared" si="43"/>
        <v>0</v>
      </c>
      <c r="AE34" s="78">
        <f t="shared" si="44"/>
        <v>-1.9999999999999574E-2</v>
      </c>
      <c r="AF34" s="78">
        <f t="shared" si="45"/>
        <v>-2.6790000000000003</v>
      </c>
      <c r="AG34" s="78">
        <f t="shared" si="46"/>
        <v>2</v>
      </c>
      <c r="AH34" s="78">
        <f t="shared" si="47"/>
        <v>2</v>
      </c>
      <c r="AI34" s="421"/>
      <c r="AJ34" s="96"/>
      <c r="AK34" s="96"/>
      <c r="AM34" s="59"/>
    </row>
    <row r="35" spans="2:40" s="16" customFormat="1">
      <c r="B35" s="15"/>
      <c r="C35" s="51" t="s">
        <v>223</v>
      </c>
      <c r="D35" s="46"/>
      <c r="E35" s="53"/>
      <c r="F35" s="83"/>
      <c r="G35" s="155"/>
      <c r="H35" s="76"/>
      <c r="I35" s="76"/>
      <c r="J35" s="76"/>
      <c r="K35" s="76"/>
      <c r="L35" s="76"/>
      <c r="M35" s="76"/>
      <c r="N35" s="77"/>
      <c r="O35" s="77"/>
      <c r="P35" s="83"/>
      <c r="Q35" s="155"/>
      <c r="R35" s="76"/>
      <c r="S35" s="76"/>
      <c r="T35" s="76"/>
      <c r="U35" s="76"/>
      <c r="V35" s="76"/>
      <c r="W35" s="76"/>
      <c r="X35" s="77"/>
      <c r="Y35" s="480"/>
      <c r="Z35" s="76"/>
      <c r="AA35" s="155"/>
      <c r="AB35" s="76"/>
      <c r="AC35" s="76"/>
      <c r="AD35" s="76"/>
      <c r="AE35" s="76"/>
      <c r="AF35" s="76"/>
      <c r="AG35" s="76"/>
      <c r="AH35" s="76"/>
      <c r="AI35" s="404"/>
      <c r="AJ35" s="96"/>
      <c r="AK35" s="96"/>
      <c r="AM35" s="59"/>
    </row>
    <row r="36" spans="2:40" s="16" customFormat="1">
      <c r="B36" s="15"/>
      <c r="C36" s="42" t="s">
        <v>223</v>
      </c>
      <c r="D36" s="44" t="s">
        <v>224</v>
      </c>
      <c r="E36" s="43" t="s">
        <v>25</v>
      </c>
      <c r="F36" s="44" t="s">
        <v>44</v>
      </c>
      <c r="G36" s="153">
        <v>0</v>
      </c>
      <c r="H36" s="107">
        <v>0</v>
      </c>
      <c r="I36" s="107">
        <v>0</v>
      </c>
      <c r="J36" s="107">
        <v>0</v>
      </c>
      <c r="K36" s="107">
        <v>0</v>
      </c>
      <c r="L36" s="107">
        <v>0</v>
      </c>
      <c r="M36" s="107">
        <v>0</v>
      </c>
      <c r="N36" s="373">
        <v>0</v>
      </c>
      <c r="O36" s="433"/>
      <c r="P36" s="83"/>
      <c r="Q36" s="153">
        <v>0</v>
      </c>
      <c r="R36" s="63">
        <v>0</v>
      </c>
      <c r="S36" s="63">
        <v>0</v>
      </c>
      <c r="T36" s="107">
        <v>0</v>
      </c>
      <c r="U36" s="84">
        <v>0</v>
      </c>
      <c r="V36" s="84">
        <v>0</v>
      </c>
      <c r="W36" s="84">
        <v>0</v>
      </c>
      <c r="X36" s="85">
        <v>0</v>
      </c>
      <c r="Y36" s="481"/>
      <c r="Z36" s="76"/>
      <c r="AA36" s="193">
        <f>G36-Q36</f>
        <v>0</v>
      </c>
      <c r="AB36" s="75">
        <f t="shared" ref="AB36" si="48">H36-R36</f>
        <v>0</v>
      </c>
      <c r="AC36" s="75">
        <f t="shared" ref="AC36" si="49">I36-S36</f>
        <v>0</v>
      </c>
      <c r="AD36" s="75">
        <f t="shared" ref="AD36" si="50">J36-T36</f>
        <v>0</v>
      </c>
      <c r="AE36" s="84">
        <f t="shared" ref="AE36" si="51">K36-U36</f>
        <v>0</v>
      </c>
      <c r="AF36" s="75">
        <f t="shared" ref="AF36" si="52">L36-V36</f>
        <v>0</v>
      </c>
      <c r="AG36" s="75">
        <f t="shared" ref="AG36" si="53">M36-W36</f>
        <v>0</v>
      </c>
      <c r="AH36" s="75">
        <f t="shared" ref="AH36" si="54">N36-X36</f>
        <v>0</v>
      </c>
      <c r="AI36" s="404"/>
      <c r="AJ36" s="96"/>
      <c r="AK36" s="376"/>
      <c r="AM36" s="58"/>
    </row>
    <row r="37" spans="2:40" s="16" customFormat="1">
      <c r="B37" s="15"/>
      <c r="C37" s="69"/>
      <c r="D37" s="82" t="s">
        <v>224</v>
      </c>
      <c r="E37" s="70"/>
      <c r="F37" s="82"/>
      <c r="G37" s="156">
        <v>0</v>
      </c>
      <c r="H37" s="78">
        <v>0</v>
      </c>
      <c r="I37" s="78">
        <v>0</v>
      </c>
      <c r="J37" s="78">
        <v>0</v>
      </c>
      <c r="K37" s="78">
        <v>0</v>
      </c>
      <c r="L37" s="78">
        <v>0</v>
      </c>
      <c r="M37" s="78">
        <v>0</v>
      </c>
      <c r="N37" s="79">
        <v>0</v>
      </c>
      <c r="O37" s="79">
        <f>N37*1.03</f>
        <v>0</v>
      </c>
      <c r="P37" s="83"/>
      <c r="Q37" s="156">
        <v>0</v>
      </c>
      <c r="R37" s="78">
        <v>0</v>
      </c>
      <c r="S37" s="78">
        <v>0</v>
      </c>
      <c r="T37" s="78">
        <v>0</v>
      </c>
      <c r="U37" s="78">
        <v>0</v>
      </c>
      <c r="V37" s="78">
        <v>0</v>
      </c>
      <c r="W37" s="78">
        <v>0</v>
      </c>
      <c r="X37" s="79">
        <v>0</v>
      </c>
      <c r="Y37" s="479"/>
      <c r="Z37" s="73"/>
      <c r="AA37" s="156">
        <f>G37-Q37</f>
        <v>0</v>
      </c>
      <c r="AB37" s="78">
        <f t="shared" ref="AB37" si="55">H37-R37</f>
        <v>0</v>
      </c>
      <c r="AC37" s="78">
        <f t="shared" ref="AC37" si="56">I37-S37</f>
        <v>0</v>
      </c>
      <c r="AD37" s="78">
        <f t="shared" ref="AD37" si="57">J37-T37</f>
        <v>0</v>
      </c>
      <c r="AE37" s="78">
        <f t="shared" ref="AE37" si="58">K37-U37</f>
        <v>0</v>
      </c>
      <c r="AF37" s="78">
        <f t="shared" ref="AF37" si="59">L37-V37</f>
        <v>0</v>
      </c>
      <c r="AG37" s="78">
        <f t="shared" ref="AG37" si="60">M37-W37</f>
        <v>0</v>
      </c>
      <c r="AH37" s="78">
        <f t="shared" ref="AH37" si="61">N37-X37</f>
        <v>0</v>
      </c>
      <c r="AI37" s="421"/>
      <c r="AJ37" s="96"/>
      <c r="AK37" s="96"/>
      <c r="AM37" s="59"/>
    </row>
    <row r="38" spans="2:40" s="16" customFormat="1">
      <c r="B38" s="15"/>
      <c r="C38" s="51" t="s">
        <v>40</v>
      </c>
      <c r="D38" s="83"/>
      <c r="E38" s="86"/>
      <c r="F38" s="83"/>
      <c r="G38" s="155"/>
      <c r="H38" s="76"/>
      <c r="I38" s="76"/>
      <c r="J38" s="76"/>
      <c r="K38" s="76"/>
      <c r="L38" s="76"/>
      <c r="M38" s="76"/>
      <c r="N38" s="77"/>
      <c r="O38" s="77"/>
      <c r="P38" s="83"/>
      <c r="Q38" s="155"/>
      <c r="R38" s="76"/>
      <c r="S38" s="76"/>
      <c r="T38" s="76"/>
      <c r="U38" s="76"/>
      <c r="V38" s="76"/>
      <c r="W38" s="76"/>
      <c r="X38" s="77"/>
      <c r="Y38" s="480"/>
      <c r="Z38" s="76"/>
      <c r="AA38" s="155"/>
      <c r="AB38" s="76"/>
      <c r="AC38" s="76"/>
      <c r="AD38" s="76"/>
      <c r="AE38" s="76"/>
      <c r="AF38" s="76"/>
      <c r="AG38" s="76"/>
      <c r="AH38" s="76"/>
      <c r="AI38" s="404"/>
      <c r="AJ38" s="96"/>
      <c r="AK38" s="96"/>
      <c r="AM38" s="59"/>
    </row>
    <row r="39" spans="2:40" s="16" customFormat="1">
      <c r="B39" s="15"/>
      <c r="C39" s="42" t="s">
        <v>40</v>
      </c>
      <c r="D39" s="62" t="s">
        <v>173</v>
      </c>
      <c r="E39" s="43"/>
      <c r="F39" s="44" t="s">
        <v>44</v>
      </c>
      <c r="G39" s="183">
        <v>0.8</v>
      </c>
      <c r="H39" s="172">
        <v>0</v>
      </c>
      <c r="I39" s="172">
        <v>-37.4</v>
      </c>
      <c r="J39" s="172">
        <v>-16.100000000000001</v>
      </c>
      <c r="K39" s="210">
        <v>6.9021582901855352</v>
      </c>
      <c r="L39" s="172">
        <v>10.957876343304894</v>
      </c>
      <c r="M39" s="172">
        <v>7.7897790422856339</v>
      </c>
      <c r="N39" s="173">
        <v>0</v>
      </c>
      <c r="O39" s="434"/>
      <c r="P39" s="46"/>
      <c r="Q39" s="183">
        <v>0.8</v>
      </c>
      <c r="R39" s="172">
        <v>0</v>
      </c>
      <c r="S39" s="172">
        <v>-37.4</v>
      </c>
      <c r="T39" s="172">
        <v>-16.100000000000001</v>
      </c>
      <c r="U39" s="210">
        <v>6.9</v>
      </c>
      <c r="V39" s="172">
        <v>11</v>
      </c>
      <c r="W39" s="172">
        <v>0</v>
      </c>
      <c r="X39" s="173">
        <v>0</v>
      </c>
      <c r="Y39" s="478"/>
      <c r="Z39" s="68"/>
      <c r="AA39" s="193">
        <f>G39-Q39</f>
        <v>0</v>
      </c>
      <c r="AB39" s="75">
        <f t="shared" ref="AB39:AB40" si="62">H39-R39</f>
        <v>0</v>
      </c>
      <c r="AC39" s="75">
        <f t="shared" ref="AC39:AC40" si="63">I39-S39</f>
        <v>0</v>
      </c>
      <c r="AD39" s="75">
        <f t="shared" ref="AD39:AD40" si="64">J39-T39</f>
        <v>0</v>
      </c>
      <c r="AE39" s="75">
        <f t="shared" ref="AE39:AE40" si="65">K39-U39</f>
        <v>2.1582901855348169E-3</v>
      </c>
      <c r="AF39" s="75">
        <f t="shared" ref="AF39:AF40" si="66">L39-V39</f>
        <v>-4.2123656695105538E-2</v>
      </c>
      <c r="AG39" s="75">
        <f t="shared" ref="AG39:AG40" si="67">M39-W39</f>
        <v>7.7897790422856339</v>
      </c>
      <c r="AH39" s="75">
        <f t="shared" ref="AH39:AH40" si="68">N39-X39</f>
        <v>0</v>
      </c>
      <c r="AI39" s="404"/>
      <c r="AJ39" s="96"/>
      <c r="AK39" s="199"/>
      <c r="AM39" s="59" t="s">
        <v>219</v>
      </c>
    </row>
    <row r="40" spans="2:40" s="16" customFormat="1">
      <c r="B40" s="15"/>
      <c r="C40" s="69"/>
      <c r="D40" s="82" t="s">
        <v>173</v>
      </c>
      <c r="E40" s="20"/>
      <c r="F40" s="82"/>
      <c r="G40" s="78">
        <v>0.8</v>
      </c>
      <c r="H40" s="78">
        <v>0</v>
      </c>
      <c r="I40" s="78">
        <v>-37.4</v>
      </c>
      <c r="J40" s="78">
        <v>-16.100000000000001</v>
      </c>
      <c r="K40" s="78">
        <v>6.9021582901855352</v>
      </c>
      <c r="L40" s="78">
        <v>10.957876343304894</v>
      </c>
      <c r="M40" s="78">
        <v>7.7897790422856339</v>
      </c>
      <c r="N40" s="78">
        <v>0</v>
      </c>
      <c r="O40" s="389">
        <v>0</v>
      </c>
      <c r="P40" s="83"/>
      <c r="Q40" s="156">
        <v>0.8</v>
      </c>
      <c r="R40" s="78">
        <v>0</v>
      </c>
      <c r="S40" s="78">
        <v>-37.4</v>
      </c>
      <c r="T40" s="78">
        <v>-16.100000000000001</v>
      </c>
      <c r="U40" s="78">
        <v>6.9</v>
      </c>
      <c r="V40" s="78">
        <v>11</v>
      </c>
      <c r="W40" s="78">
        <v>0</v>
      </c>
      <c r="X40" s="79">
        <v>0</v>
      </c>
      <c r="Y40" s="482"/>
      <c r="Z40" s="73"/>
      <c r="AA40" s="193">
        <f>G40-Q40</f>
        <v>0</v>
      </c>
      <c r="AB40" s="75">
        <f t="shared" si="62"/>
        <v>0</v>
      </c>
      <c r="AC40" s="75">
        <f t="shared" si="63"/>
        <v>0</v>
      </c>
      <c r="AD40" s="75">
        <f t="shared" si="64"/>
        <v>0</v>
      </c>
      <c r="AE40" s="75">
        <f t="shared" si="65"/>
        <v>2.1582901855348169E-3</v>
      </c>
      <c r="AF40" s="75">
        <f t="shared" si="66"/>
        <v>-4.2123656695105538E-2</v>
      </c>
      <c r="AG40" s="75">
        <f t="shared" si="67"/>
        <v>7.7897790422856339</v>
      </c>
      <c r="AH40" s="75">
        <f t="shared" si="68"/>
        <v>0</v>
      </c>
      <c r="AI40" s="404"/>
      <c r="AJ40" s="96"/>
      <c r="AK40" s="48" t="s">
        <v>236</v>
      </c>
      <c r="AM40" s="87" t="s">
        <v>121</v>
      </c>
      <c r="AN40" s="88"/>
    </row>
    <row r="41" spans="2:40" s="16" customFormat="1">
      <c r="B41" s="15"/>
      <c r="C41" s="69"/>
      <c r="D41" s="82"/>
      <c r="E41" s="20"/>
      <c r="F41" s="82"/>
      <c r="G41" s="383"/>
      <c r="H41" s="383"/>
      <c r="I41" s="383"/>
      <c r="J41" s="383"/>
      <c r="K41" s="383"/>
      <c r="L41" s="383"/>
      <c r="M41" s="383"/>
      <c r="N41" s="383"/>
      <c r="O41" s="383"/>
      <c r="P41" s="83"/>
      <c r="Q41" s="384"/>
      <c r="R41" s="383"/>
      <c r="S41" s="383"/>
      <c r="T41" s="383"/>
      <c r="U41" s="383"/>
      <c r="V41" s="383"/>
      <c r="W41" s="383"/>
      <c r="X41" s="385"/>
      <c r="Y41" s="383"/>
      <c r="Z41" s="73"/>
      <c r="AA41" s="193"/>
      <c r="AB41" s="75"/>
      <c r="AC41" s="75"/>
      <c r="AD41" s="75"/>
      <c r="AE41" s="75"/>
      <c r="AF41" s="75"/>
      <c r="AG41" s="75"/>
      <c r="AH41" s="75"/>
      <c r="AI41" s="404"/>
      <c r="AJ41" s="96"/>
      <c r="AK41" s="48"/>
      <c r="AM41" s="87"/>
      <c r="AN41" s="386"/>
    </row>
    <row r="42" spans="2:40" s="16" customFormat="1">
      <c r="B42" s="15"/>
      <c r="C42" s="89" t="s">
        <v>210</v>
      </c>
      <c r="D42" s="91" t="s">
        <v>70</v>
      </c>
      <c r="E42" s="90"/>
      <c r="F42" s="91"/>
      <c r="G42" s="104">
        <f t="shared" ref="G42:N42" si="69">G37+G34+G31+G28+G24+G18-G40</f>
        <v>620.60810000000015</v>
      </c>
      <c r="H42" s="104">
        <f t="shared" si="69"/>
        <v>701.73199999999997</v>
      </c>
      <c r="I42" s="104">
        <f t="shared" si="69"/>
        <v>747.89729999999997</v>
      </c>
      <c r="J42" s="104">
        <f t="shared" si="69"/>
        <v>797.80210000000011</v>
      </c>
      <c r="K42" s="104">
        <f t="shared" si="69"/>
        <v>847.5201968110282</v>
      </c>
      <c r="L42" s="104">
        <f t="shared" si="69"/>
        <v>708.40460408932813</v>
      </c>
      <c r="M42" s="104">
        <f t="shared" si="69"/>
        <v>795.85166980332122</v>
      </c>
      <c r="N42" s="104">
        <f t="shared" si="69"/>
        <v>852.20617074196821</v>
      </c>
      <c r="O42" s="104">
        <f>N42*1.03</f>
        <v>877.77235586422728</v>
      </c>
      <c r="P42" s="30"/>
      <c r="Q42" s="157">
        <f t="shared" ref="Q42:X42" si="70">Q37+Q34+Q31+Q28+Q24+Q18-Q40</f>
        <v>620.60810000000015</v>
      </c>
      <c r="R42" s="92">
        <f t="shared" si="70"/>
        <v>701.73199999999997</v>
      </c>
      <c r="S42" s="92">
        <f t="shared" si="70"/>
        <v>747.89729999999997</v>
      </c>
      <c r="T42" s="92">
        <f t="shared" si="70"/>
        <v>797.80210000000011</v>
      </c>
      <c r="U42" s="92">
        <f t="shared" si="70"/>
        <v>847.41909999999996</v>
      </c>
      <c r="V42" s="92">
        <f t="shared" si="70"/>
        <v>712.51279999999997</v>
      </c>
      <c r="W42" s="92">
        <f t="shared" si="70"/>
        <v>828.53710000000012</v>
      </c>
      <c r="X42" s="93">
        <f t="shared" si="70"/>
        <v>858.51219999999978</v>
      </c>
      <c r="Y42" s="93">
        <v>884.37842123385929</v>
      </c>
      <c r="Z42" s="94"/>
      <c r="AA42" s="170">
        <f>G42-Q42</f>
        <v>0</v>
      </c>
      <c r="AB42" s="95">
        <f t="shared" ref="AB42" si="71">H42-R42</f>
        <v>0</v>
      </c>
      <c r="AC42" s="95">
        <f t="shared" ref="AC42" si="72">I42-S42</f>
        <v>0</v>
      </c>
      <c r="AD42" s="95">
        <f t="shared" ref="AD42" si="73">J42-T42</f>
        <v>0</v>
      </c>
      <c r="AE42" s="95">
        <f t="shared" ref="AE42" si="74">K42-U42</f>
        <v>0.10109681102824197</v>
      </c>
      <c r="AF42" s="95">
        <f t="shared" ref="AF42" si="75">L42-V42</f>
        <v>-4.1081959106718386</v>
      </c>
      <c r="AG42" s="95">
        <f>M42-W42</f>
        <v>-32.685430196678908</v>
      </c>
      <c r="AH42" s="171">
        <f t="shared" ref="AH42:AI42" si="76">N42-X42</f>
        <v>-6.3060292580315718</v>
      </c>
      <c r="AI42" s="427">
        <f t="shared" si="76"/>
        <v>-6.606065369632006</v>
      </c>
      <c r="AJ42" s="96"/>
      <c r="AK42" s="96"/>
      <c r="AM42" s="96"/>
    </row>
    <row r="43" spans="2:40" s="100" customFormat="1" ht="23.25" customHeight="1">
      <c r="B43" s="27"/>
      <c r="C43" s="97"/>
      <c r="D43" s="484"/>
      <c r="E43" s="28"/>
      <c r="F43" s="29"/>
      <c r="G43" s="158"/>
      <c r="H43" s="98"/>
      <c r="I43" s="98"/>
      <c r="J43" s="98"/>
      <c r="K43" s="399"/>
      <c r="L43" s="399"/>
      <c r="M43" s="403"/>
      <c r="N43" s="400"/>
      <c r="O43" s="387"/>
      <c r="P43" s="30"/>
      <c r="Q43" s="158"/>
      <c r="R43" s="98"/>
      <c r="S43" s="98"/>
      <c r="T43" s="98"/>
      <c r="U43" s="98"/>
      <c r="V43" s="98"/>
      <c r="W43" s="98"/>
      <c r="X43" s="99"/>
      <c r="Y43" s="98"/>
      <c r="Z43" s="94"/>
      <c r="AA43" s="196"/>
      <c r="AB43" s="98"/>
      <c r="AC43" s="98"/>
      <c r="AD43" s="98"/>
      <c r="AE43" s="98"/>
      <c r="AF43" s="98"/>
      <c r="AG43" s="98"/>
      <c r="AH43" s="99"/>
      <c r="AI43" s="98"/>
      <c r="AJ43" s="74"/>
      <c r="AK43" s="74"/>
      <c r="AM43" s="74"/>
    </row>
    <row r="44" spans="2:40" s="100" customFormat="1">
      <c r="B44" s="27"/>
      <c r="C44" s="97"/>
      <c r="D44" s="103"/>
      <c r="E44" s="102"/>
      <c r="F44" s="103"/>
      <c r="G44" s="159"/>
      <c r="H44" s="84"/>
      <c r="I44" s="84"/>
      <c r="J44" s="84"/>
      <c r="K44" s="84"/>
      <c r="L44" s="84"/>
      <c r="M44" s="84"/>
      <c r="N44" s="85"/>
      <c r="O44" s="85"/>
      <c r="P44" s="46"/>
      <c r="Q44" s="159"/>
      <c r="R44" s="84"/>
      <c r="S44" s="84"/>
      <c r="T44" s="84"/>
      <c r="U44" s="84"/>
      <c r="V44" s="84"/>
      <c r="W44" s="84"/>
      <c r="X44" s="85"/>
      <c r="Y44" s="84"/>
      <c r="Z44" s="76"/>
      <c r="AA44" s="159"/>
      <c r="AB44" s="84"/>
      <c r="AC44" s="84"/>
      <c r="AD44" s="84"/>
      <c r="AE44" s="84"/>
      <c r="AF44" s="84"/>
      <c r="AG44" s="84"/>
      <c r="AH44" s="85"/>
      <c r="AI44" s="84"/>
      <c r="AJ44" s="74"/>
      <c r="AK44" s="74"/>
      <c r="AM44" s="74"/>
    </row>
    <row r="45" spans="2:40" s="100" customFormat="1" ht="28.5" customHeight="1">
      <c r="B45" s="27"/>
      <c r="C45" s="32" t="s">
        <v>211</v>
      </c>
      <c r="D45" s="35" t="s">
        <v>201</v>
      </c>
      <c r="E45" s="34"/>
      <c r="F45" s="35"/>
      <c r="G45" s="184"/>
      <c r="H45" s="104"/>
      <c r="I45" s="104"/>
      <c r="J45" s="104"/>
      <c r="K45" s="6"/>
      <c r="L45" s="6"/>
      <c r="M45" s="435" t="s">
        <v>258</v>
      </c>
      <c r="N45" s="436"/>
      <c r="O45" s="436"/>
      <c r="P45" s="30"/>
      <c r="Q45" s="184"/>
      <c r="R45" s="104"/>
      <c r="S45" s="104"/>
      <c r="T45" s="104"/>
      <c r="U45" s="6"/>
      <c r="V45" s="6"/>
      <c r="W45" s="435" t="s">
        <v>251</v>
      </c>
      <c r="X45" s="435"/>
      <c r="Y45" s="469"/>
      <c r="Z45" s="94"/>
      <c r="AA45" s="157"/>
      <c r="AB45" s="92"/>
      <c r="AC45" s="92"/>
      <c r="AD45" s="92"/>
      <c r="AE45" s="92"/>
      <c r="AF45" s="92"/>
      <c r="AG45" s="92"/>
      <c r="AH45" s="93"/>
      <c r="AI45" s="92"/>
      <c r="AJ45" s="74"/>
      <c r="AK45" s="74"/>
      <c r="AM45" s="74"/>
    </row>
    <row r="46" spans="2:40" s="100" customFormat="1" ht="15.75" customHeight="1">
      <c r="B46" s="27"/>
      <c r="C46" s="106" t="s">
        <v>78</v>
      </c>
      <c r="D46" s="103" t="s">
        <v>92</v>
      </c>
      <c r="E46" s="102"/>
      <c r="F46" s="103"/>
      <c r="G46" s="185">
        <v>89.385061989999997</v>
      </c>
      <c r="H46" s="107">
        <v>82</v>
      </c>
      <c r="I46" s="107">
        <v>74.983188990000002</v>
      </c>
      <c r="J46" s="107">
        <v>67.37787492999999</v>
      </c>
      <c r="K46" s="107">
        <v>83.481552590000007</v>
      </c>
      <c r="L46" s="107">
        <v>61.917184640000002</v>
      </c>
      <c r="M46" s="107">
        <v>385.1296934023058</v>
      </c>
      <c r="N46" s="107">
        <v>408.95695623128347</v>
      </c>
      <c r="O46" s="439">
        <v>421.22554328099341</v>
      </c>
      <c r="P46" s="179"/>
      <c r="Q46" s="153">
        <v>89.385061989999997</v>
      </c>
      <c r="R46" s="107">
        <v>82</v>
      </c>
      <c r="S46" s="107">
        <v>74.983188990000002</v>
      </c>
      <c r="T46" s="107">
        <v>67.37787492999999</v>
      </c>
      <c r="U46" s="107">
        <v>80.289480810000001</v>
      </c>
      <c r="V46" s="107">
        <v>62.04918464</v>
      </c>
      <c r="W46" s="107">
        <v>397.19059253542349</v>
      </c>
      <c r="X46" s="373">
        <v>411.59584296863017</v>
      </c>
      <c r="Y46" s="107">
        <v>423.99914587461882</v>
      </c>
      <c r="Z46" s="155"/>
      <c r="AA46" s="412">
        <f>G46-Q46</f>
        <v>0</v>
      </c>
      <c r="AB46" s="410">
        <f t="shared" ref="AB46:AI46" si="77">H46-R46</f>
        <v>0</v>
      </c>
      <c r="AC46" s="410">
        <f t="shared" si="77"/>
        <v>0</v>
      </c>
      <c r="AD46" s="410">
        <f t="shared" si="77"/>
        <v>0</v>
      </c>
      <c r="AE46" s="410">
        <f t="shared" si="77"/>
        <v>3.1920717800000062</v>
      </c>
      <c r="AF46" s="410">
        <f t="shared" si="77"/>
        <v>-0.1319999999999979</v>
      </c>
      <c r="AG46" s="410">
        <f t="shared" si="77"/>
        <v>-12.060899133117687</v>
      </c>
      <c r="AH46" s="411">
        <f t="shared" si="77"/>
        <v>-2.6388867373466951</v>
      </c>
      <c r="AI46" s="410">
        <f t="shared" si="77"/>
        <v>-2.7736025936254123</v>
      </c>
      <c r="AJ46" s="74"/>
      <c r="AK46" s="74"/>
      <c r="AM46" s="74"/>
    </row>
    <row r="47" spans="2:40" s="100" customFormat="1" ht="17.25" customHeight="1">
      <c r="B47" s="27"/>
      <c r="C47" s="106" t="s">
        <v>80</v>
      </c>
      <c r="D47" s="103" t="s">
        <v>93</v>
      </c>
      <c r="E47" s="102"/>
      <c r="F47" s="103"/>
      <c r="G47" s="185">
        <v>206.60679357253497</v>
      </c>
      <c r="H47" s="107">
        <v>212.76953298000001</v>
      </c>
      <c r="I47" s="107">
        <v>206.91955127</v>
      </c>
      <c r="J47" s="107">
        <v>221.46295536384417</v>
      </c>
      <c r="K47" s="107">
        <v>248.18062111</v>
      </c>
      <c r="L47" s="107">
        <v>192.80588608480201</v>
      </c>
      <c r="M47" s="107">
        <v>377.33991436002015</v>
      </c>
      <c r="N47" s="107">
        <v>408.95695623128347</v>
      </c>
      <c r="O47" s="440">
        <v>421.22554328099341</v>
      </c>
      <c r="P47" s="179"/>
      <c r="Q47" s="185">
        <v>206.60679357253497</v>
      </c>
      <c r="R47" s="107">
        <v>212.76953298000001</v>
      </c>
      <c r="S47" s="107">
        <v>206.91955127</v>
      </c>
      <c r="T47" s="107">
        <v>221.46295536384417</v>
      </c>
      <c r="U47" s="107">
        <v>246.395493694648</v>
      </c>
      <c r="V47" s="107">
        <v>197.31653408468</v>
      </c>
      <c r="W47" s="107">
        <v>397.19059253542349</v>
      </c>
      <c r="X47" s="373">
        <v>411.59584296863017</v>
      </c>
      <c r="Y47" s="107">
        <v>423.99914587461882</v>
      </c>
      <c r="Z47" s="155"/>
      <c r="AA47" s="193">
        <f t="shared" ref="AA47:AA55" si="78">G47-Q47</f>
        <v>0</v>
      </c>
      <c r="AB47" s="75">
        <f t="shared" ref="AB47:AB55" si="79">H47-R47</f>
        <v>0</v>
      </c>
      <c r="AC47" s="75">
        <f t="shared" ref="AC47:AC55" si="80">I47-S47</f>
        <v>0</v>
      </c>
      <c r="AD47" s="75">
        <f t="shared" ref="AD47:AD55" si="81">J47-T47</f>
        <v>0</v>
      </c>
      <c r="AE47" s="75">
        <f t="shared" ref="AE47:AE55" si="82">K47-U47</f>
        <v>1.785127415352008</v>
      </c>
      <c r="AF47" s="75">
        <f>L47-V47</f>
        <v>-4.5106479998779889</v>
      </c>
      <c r="AG47" s="75">
        <f t="shared" ref="AG47:AG55" si="83">M47-W47</f>
        <v>-19.850678175403345</v>
      </c>
      <c r="AH47" s="194">
        <f t="shared" ref="AH47:AI55" si="84">N47-X47</f>
        <v>-2.6388867373466951</v>
      </c>
      <c r="AI47" s="75">
        <f t="shared" si="84"/>
        <v>-2.7736025936254123</v>
      </c>
      <c r="AJ47" s="74"/>
      <c r="AK47" s="74"/>
      <c r="AM47" s="74"/>
    </row>
    <row r="48" spans="2:40" s="100" customFormat="1" ht="18" customHeight="1">
      <c r="B48" s="27"/>
      <c r="C48" s="106" t="s">
        <v>103</v>
      </c>
      <c r="D48" s="103" t="s">
        <v>91</v>
      </c>
      <c r="E48" s="102"/>
      <c r="F48" s="103"/>
      <c r="G48" s="185">
        <v>170.74591896000004</v>
      </c>
      <c r="H48" s="107">
        <v>230.48424634</v>
      </c>
      <c r="I48" s="107">
        <v>289.63126613999998</v>
      </c>
      <c r="J48" s="458">
        <v>333.33061552999999</v>
      </c>
      <c r="K48" s="107">
        <f>317.63877645+15.8</f>
        <v>333.43877645000003</v>
      </c>
      <c r="L48" s="107">
        <v>271.44034302787799</v>
      </c>
      <c r="M48" s="108"/>
      <c r="N48" s="108"/>
      <c r="O48" s="441"/>
      <c r="P48" s="179"/>
      <c r="Q48" s="185">
        <v>170.74591896000004</v>
      </c>
      <c r="R48" s="107">
        <v>230.48424634</v>
      </c>
      <c r="S48" s="107">
        <v>289.63126613999998</v>
      </c>
      <c r="T48" s="107">
        <v>333.33061552999999</v>
      </c>
      <c r="U48" s="107">
        <v>320.32923681049999</v>
      </c>
      <c r="V48" s="107">
        <v>273.36750922348898</v>
      </c>
      <c r="W48" s="108"/>
      <c r="X48" s="186"/>
      <c r="Y48" s="108"/>
      <c r="Z48" s="155"/>
      <c r="AA48" s="193">
        <f t="shared" si="78"/>
        <v>0</v>
      </c>
      <c r="AB48" s="75">
        <f t="shared" si="79"/>
        <v>0</v>
      </c>
      <c r="AC48" s="75">
        <f t="shared" si="80"/>
        <v>0</v>
      </c>
      <c r="AD48" s="75">
        <f t="shared" si="81"/>
        <v>0</v>
      </c>
      <c r="AE48" s="75">
        <f t="shared" si="82"/>
        <v>13.109539639500042</v>
      </c>
      <c r="AF48" s="75">
        <f t="shared" ref="AF48:AF55" si="85">L48-V48</f>
        <v>-1.9271661956109938</v>
      </c>
      <c r="AG48" s="75">
        <f t="shared" si="83"/>
        <v>0</v>
      </c>
      <c r="AH48" s="194">
        <f t="shared" si="84"/>
        <v>0</v>
      </c>
      <c r="AI48" s="75">
        <f t="shared" si="84"/>
        <v>0</v>
      </c>
      <c r="AJ48" s="74"/>
      <c r="AK48" s="74"/>
      <c r="AM48" s="59"/>
    </row>
    <row r="49" spans="1:39" s="100" customFormat="1" ht="15.75" customHeight="1">
      <c r="B49" s="27"/>
      <c r="C49" s="106" t="s">
        <v>104</v>
      </c>
      <c r="D49" s="103" t="s">
        <v>91</v>
      </c>
      <c r="E49" s="102"/>
      <c r="F49" s="103"/>
      <c r="G49" s="185">
        <v>74.662899120000006</v>
      </c>
      <c r="H49" s="107">
        <v>116.90241021</v>
      </c>
      <c r="I49" s="107">
        <v>126.98568299999999</v>
      </c>
      <c r="J49" s="458">
        <v>148.61522618999999</v>
      </c>
      <c r="K49" s="107">
        <v>153.69793478</v>
      </c>
      <c r="L49" s="107">
        <v>129.59376523976999</v>
      </c>
      <c r="M49" s="108"/>
      <c r="N49" s="108"/>
      <c r="O49" s="441"/>
      <c r="P49" s="179"/>
      <c r="Q49" s="185">
        <v>74.662899120000006</v>
      </c>
      <c r="R49" s="107">
        <v>116.90241021</v>
      </c>
      <c r="S49" s="107">
        <v>126.98568299999999</v>
      </c>
      <c r="T49" s="107">
        <v>148.61522618999999</v>
      </c>
      <c r="U49" s="107">
        <v>148.29041601473699</v>
      </c>
      <c r="V49" s="107">
        <v>127.148584678388</v>
      </c>
      <c r="W49" s="108"/>
      <c r="X49" s="186"/>
      <c r="Y49" s="108"/>
      <c r="Z49" s="155"/>
      <c r="AA49" s="193">
        <f t="shared" si="78"/>
        <v>0</v>
      </c>
      <c r="AB49" s="75">
        <f t="shared" si="79"/>
        <v>0</v>
      </c>
      <c r="AC49" s="75">
        <f t="shared" si="80"/>
        <v>0</v>
      </c>
      <c r="AD49" s="75">
        <f t="shared" si="81"/>
        <v>0</v>
      </c>
      <c r="AE49" s="75">
        <f t="shared" si="82"/>
        <v>5.4075187652630063</v>
      </c>
      <c r="AF49" s="75">
        <f t="shared" si="85"/>
        <v>2.4451805613819886</v>
      </c>
      <c r="AG49" s="75">
        <f t="shared" si="83"/>
        <v>0</v>
      </c>
      <c r="AH49" s="194">
        <f t="shared" si="84"/>
        <v>0</v>
      </c>
      <c r="AI49" s="75">
        <f t="shared" si="84"/>
        <v>0</v>
      </c>
      <c r="AJ49" s="74"/>
      <c r="AK49" s="74"/>
      <c r="AM49" s="74"/>
    </row>
    <row r="50" spans="1:39" s="100" customFormat="1" ht="15.75" customHeight="1">
      <c r="B50" s="27"/>
      <c r="C50" s="106" t="s">
        <v>79</v>
      </c>
      <c r="D50" s="103" t="s">
        <v>91</v>
      </c>
      <c r="E50" s="102"/>
      <c r="F50" s="103"/>
      <c r="G50" s="185">
        <v>1.6760608400000001</v>
      </c>
      <c r="H50" s="107">
        <v>1.72801872604</v>
      </c>
      <c r="I50" s="107">
        <v>1.60365307000001</v>
      </c>
      <c r="J50" s="458">
        <v>1.63267692</v>
      </c>
      <c r="K50" s="107">
        <v>1.6840834099999999</v>
      </c>
      <c r="L50" s="84">
        <v>1.7759035379251999</v>
      </c>
      <c r="M50" s="84">
        <v>1.8340191027127062</v>
      </c>
      <c r="N50" s="84">
        <v>1.8840255189252115</v>
      </c>
      <c r="O50" s="437">
        <v>1.9407895589502182</v>
      </c>
      <c r="P50" s="179"/>
      <c r="Q50" s="185">
        <v>1.6760608400000001</v>
      </c>
      <c r="R50" s="107">
        <v>1.72801872604</v>
      </c>
      <c r="S50" s="107">
        <v>1.60365307000001</v>
      </c>
      <c r="T50" s="107">
        <v>1.63267692</v>
      </c>
      <c r="U50" s="107">
        <v>1.7175082571810401</v>
      </c>
      <c r="V50" s="84">
        <v>1.7759035379251999</v>
      </c>
      <c r="W50" s="84">
        <v>1.8291806440629559</v>
      </c>
      <c r="X50" s="84">
        <v>1.8840560633848447</v>
      </c>
      <c r="Y50" s="437">
        <v>1.9405777452863902</v>
      </c>
      <c r="Z50" s="155"/>
      <c r="AA50" s="193">
        <f t="shared" si="78"/>
        <v>0</v>
      </c>
      <c r="AB50" s="75">
        <f t="shared" si="79"/>
        <v>0</v>
      </c>
      <c r="AC50" s="75">
        <f t="shared" si="80"/>
        <v>0</v>
      </c>
      <c r="AD50" s="75">
        <f t="shared" si="81"/>
        <v>0</v>
      </c>
      <c r="AE50" s="75">
        <f t="shared" si="82"/>
        <v>-3.3424847181040107E-2</v>
      </c>
      <c r="AF50" s="75">
        <f t="shared" si="85"/>
        <v>0</v>
      </c>
      <c r="AG50" s="75">
        <f t="shared" si="83"/>
        <v>4.838458649750299E-3</v>
      </c>
      <c r="AH50" s="194">
        <f t="shared" si="84"/>
        <v>-3.0544459633130572E-5</v>
      </c>
      <c r="AI50" s="75">
        <f t="shared" si="84"/>
        <v>2.1181366382805322E-4</v>
      </c>
      <c r="AJ50" s="74"/>
      <c r="AK50" s="74"/>
      <c r="AM50" s="74"/>
    </row>
    <row r="51" spans="1:39" s="100" customFormat="1" ht="39" customHeight="1">
      <c r="B51" s="27"/>
      <c r="C51" s="106" t="s">
        <v>105</v>
      </c>
      <c r="D51" s="103" t="s">
        <v>91</v>
      </c>
      <c r="E51" s="102"/>
      <c r="F51" s="103"/>
      <c r="G51" s="185">
        <v>41.054462399999998</v>
      </c>
      <c r="H51" s="107">
        <v>42.540030000000002</v>
      </c>
      <c r="I51" s="107">
        <v>59.842699741466276</v>
      </c>
      <c r="J51" s="458">
        <v>60.152357159999994</v>
      </c>
      <c r="K51" s="124">
        <v>50.29725552</v>
      </c>
      <c r="L51" s="124">
        <v>50.84775582849975</v>
      </c>
      <c r="M51" s="124">
        <v>31.548042938282592</v>
      </c>
      <c r="N51" s="124">
        <v>32.408232760475997</v>
      </c>
      <c r="O51" s="442">
        <v>33.38047974329028</v>
      </c>
      <c r="P51" s="179"/>
      <c r="Q51" s="185">
        <v>41.054462399999998</v>
      </c>
      <c r="R51" s="107">
        <v>42.540030000000002</v>
      </c>
      <c r="S51" s="107">
        <v>59.842699741466276</v>
      </c>
      <c r="T51" s="124">
        <v>60.152357159999994</v>
      </c>
      <c r="U51" s="124">
        <v>50.297254079999995</v>
      </c>
      <c r="V51" s="124">
        <v>50.847755880000001</v>
      </c>
      <c r="W51" s="124">
        <v>32.326734285090311</v>
      </c>
      <c r="X51" s="212">
        <v>33.436457999354602</v>
      </c>
      <c r="Y51" s="124">
        <v>34.439551739335243</v>
      </c>
      <c r="Z51" s="155"/>
      <c r="AA51" s="193">
        <f t="shared" si="78"/>
        <v>0</v>
      </c>
      <c r="AB51" s="75">
        <f t="shared" si="79"/>
        <v>0</v>
      </c>
      <c r="AC51" s="75">
        <f t="shared" si="80"/>
        <v>0</v>
      </c>
      <c r="AD51" s="75">
        <f t="shared" si="81"/>
        <v>0</v>
      </c>
      <c r="AE51" s="75">
        <f t="shared" si="82"/>
        <v>1.4400000054592965E-6</v>
      </c>
      <c r="AF51" s="75">
        <f t="shared" si="85"/>
        <v>-5.1500251174729783E-8</v>
      </c>
      <c r="AG51" s="75">
        <f t="shared" si="83"/>
        <v>-0.77869134680771879</v>
      </c>
      <c r="AH51" s="194">
        <f t="shared" si="84"/>
        <v>-1.0282252388786048</v>
      </c>
      <c r="AI51" s="75">
        <f t="shared" si="84"/>
        <v>-1.0590719960449633</v>
      </c>
      <c r="AJ51" s="74"/>
      <c r="AK51" s="58"/>
      <c r="AL51" s="115"/>
      <c r="AM51" s="74"/>
    </row>
    <row r="52" spans="1:39" s="100" customFormat="1" ht="15.75" customHeight="1">
      <c r="B52" s="208"/>
      <c r="C52" s="202" t="s">
        <v>213</v>
      </c>
      <c r="D52" s="103" t="s">
        <v>91</v>
      </c>
      <c r="E52" s="102"/>
      <c r="F52" s="103"/>
      <c r="G52" s="185">
        <v>0</v>
      </c>
      <c r="H52" s="107">
        <v>0</v>
      </c>
      <c r="I52" s="107">
        <v>0.43215258903225801</v>
      </c>
      <c r="J52" s="458">
        <v>-0.95</v>
      </c>
      <c r="K52" s="178"/>
      <c r="L52" s="178"/>
      <c r="M52" s="178"/>
      <c r="N52" s="178"/>
      <c r="O52" s="443"/>
      <c r="P52" s="179"/>
      <c r="Q52" s="185">
        <v>0</v>
      </c>
      <c r="R52" s="107">
        <v>0</v>
      </c>
      <c r="S52" s="107">
        <v>0.43215258903225801</v>
      </c>
      <c r="T52" s="124"/>
      <c r="U52" s="178"/>
      <c r="V52" s="178"/>
      <c r="W52" s="178"/>
      <c r="X52" s="187"/>
      <c r="Y52" s="178"/>
      <c r="Z52" s="155"/>
      <c r="AA52" s="193">
        <f t="shared" si="78"/>
        <v>0</v>
      </c>
      <c r="AB52" s="75">
        <f t="shared" si="79"/>
        <v>0</v>
      </c>
      <c r="AC52" s="75">
        <f t="shared" si="80"/>
        <v>0</v>
      </c>
      <c r="AD52" s="75">
        <f t="shared" si="81"/>
        <v>-0.95</v>
      </c>
      <c r="AE52" s="75">
        <f t="shared" si="82"/>
        <v>0</v>
      </c>
      <c r="AF52" s="75">
        <f t="shared" si="85"/>
        <v>0</v>
      </c>
      <c r="AG52" s="75">
        <f t="shared" si="83"/>
        <v>0</v>
      </c>
      <c r="AH52" s="194">
        <f t="shared" si="84"/>
        <v>0</v>
      </c>
      <c r="AI52" s="75">
        <f t="shared" si="84"/>
        <v>0</v>
      </c>
      <c r="AJ52" s="74"/>
      <c r="AK52" s="74"/>
      <c r="AL52" s="115"/>
      <c r="AM52" s="74"/>
    </row>
    <row r="53" spans="1:39" s="100" customFormat="1" ht="15.75" customHeight="1">
      <c r="B53" s="208"/>
      <c r="C53" s="209" t="s">
        <v>216</v>
      </c>
      <c r="D53" s="103"/>
      <c r="E53" s="102"/>
      <c r="F53" s="103"/>
      <c r="G53" s="185"/>
      <c r="H53" s="107"/>
      <c r="I53" s="107">
        <v>-5.9</v>
      </c>
      <c r="J53" s="458">
        <v>-23.435745270075</v>
      </c>
      <c r="K53" s="178">
        <v>-15.8</v>
      </c>
      <c r="L53" s="178"/>
      <c r="M53" s="178"/>
      <c r="N53" s="178"/>
      <c r="O53" s="444"/>
      <c r="P53" s="179"/>
      <c r="Q53" s="185"/>
      <c r="R53" s="107"/>
      <c r="S53" s="107">
        <v>-5.9</v>
      </c>
      <c r="T53" s="124">
        <v>-23.435745270075</v>
      </c>
      <c r="U53" s="178"/>
      <c r="V53" s="178"/>
      <c r="W53" s="178"/>
      <c r="X53" s="187"/>
      <c r="Y53" s="178"/>
      <c r="Z53" s="155"/>
      <c r="AA53" s="418">
        <f t="shared" si="78"/>
        <v>0</v>
      </c>
      <c r="AB53" s="419">
        <f t="shared" si="79"/>
        <v>0</v>
      </c>
      <c r="AC53" s="419">
        <f t="shared" si="80"/>
        <v>0</v>
      </c>
      <c r="AD53" s="419">
        <f t="shared" si="81"/>
        <v>0</v>
      </c>
      <c r="AE53" s="419">
        <f t="shared" si="82"/>
        <v>-15.8</v>
      </c>
      <c r="AF53" s="419">
        <f t="shared" si="85"/>
        <v>0</v>
      </c>
      <c r="AG53" s="419">
        <f t="shared" si="83"/>
        <v>0</v>
      </c>
      <c r="AH53" s="420">
        <f t="shared" si="84"/>
        <v>0</v>
      </c>
      <c r="AI53" s="419">
        <f t="shared" si="84"/>
        <v>0</v>
      </c>
      <c r="AJ53" s="74"/>
      <c r="AK53" s="74"/>
      <c r="AL53" s="115"/>
      <c r="AM53" s="74"/>
    </row>
    <row r="54" spans="1:39" s="100" customFormat="1" ht="15.75" customHeight="1">
      <c r="B54" s="27"/>
      <c r="C54" s="89" t="s">
        <v>170</v>
      </c>
      <c r="D54" s="91" t="s">
        <v>48</v>
      </c>
      <c r="E54" s="90"/>
      <c r="F54" s="91"/>
      <c r="G54" s="157">
        <v>584.13119688253505</v>
      </c>
      <c r="H54" s="92">
        <v>686.42423825603998</v>
      </c>
      <c r="I54" s="377">
        <v>754.4981948004986</v>
      </c>
      <c r="J54" s="92">
        <f t="shared" ref="J54:Y54" si="86">SUM(J46:J53)</f>
        <v>808.18596082376894</v>
      </c>
      <c r="K54" s="92">
        <f>SUM(K46:K53)</f>
        <v>854.98022386000002</v>
      </c>
      <c r="L54" s="92">
        <f t="shared" si="86"/>
        <v>708.38083835887494</v>
      </c>
      <c r="M54" s="92">
        <f t="shared" si="86"/>
        <v>795.85166980332122</v>
      </c>
      <c r="N54" s="92">
        <f t="shared" si="86"/>
        <v>852.20617074196821</v>
      </c>
      <c r="O54" s="92">
        <f t="shared" si="86"/>
        <v>877.77235586422728</v>
      </c>
      <c r="P54" s="180"/>
      <c r="Q54" s="92">
        <f t="shared" si="86"/>
        <v>584.13119688253505</v>
      </c>
      <c r="R54" s="92">
        <f t="shared" si="86"/>
        <v>686.42423825603998</v>
      </c>
      <c r="S54" s="92">
        <f t="shared" si="86"/>
        <v>754.4981948004986</v>
      </c>
      <c r="T54" s="92">
        <f t="shared" si="86"/>
        <v>809.13596082376898</v>
      </c>
      <c r="U54" s="92">
        <f t="shared" si="86"/>
        <v>847.31938966706616</v>
      </c>
      <c r="V54" s="92">
        <f t="shared" si="86"/>
        <v>712.50547204448219</v>
      </c>
      <c r="W54" s="92">
        <f t="shared" si="86"/>
        <v>828.53710000000024</v>
      </c>
      <c r="X54" s="92">
        <f t="shared" si="86"/>
        <v>858.51219999999978</v>
      </c>
      <c r="Y54" s="92">
        <f t="shared" si="86"/>
        <v>884.37842123385929</v>
      </c>
      <c r="Z54" s="162"/>
      <c r="AA54" s="170">
        <f t="shared" si="78"/>
        <v>0</v>
      </c>
      <c r="AB54" s="95">
        <f t="shared" si="79"/>
        <v>0</v>
      </c>
      <c r="AC54" s="95">
        <f t="shared" si="80"/>
        <v>0</v>
      </c>
      <c r="AD54" s="95">
        <f t="shared" si="81"/>
        <v>-0.95000000000004547</v>
      </c>
      <c r="AE54" s="95">
        <f>K54-U54</f>
        <v>7.6608341929338621</v>
      </c>
      <c r="AF54" s="95">
        <f t="shared" si="85"/>
        <v>-4.1246336856072503</v>
      </c>
      <c r="AG54" s="95">
        <f t="shared" si="83"/>
        <v>-32.685430196679022</v>
      </c>
      <c r="AH54" s="171">
        <f t="shared" si="84"/>
        <v>-6.3060292580315718</v>
      </c>
      <c r="AI54" s="427">
        <f t="shared" si="84"/>
        <v>-6.606065369632006</v>
      </c>
      <c r="AJ54" s="74"/>
      <c r="AK54" s="74"/>
      <c r="AL54" s="115"/>
      <c r="AM54" s="74"/>
    </row>
    <row r="55" spans="1:39" s="100" customFormat="1" ht="47.25" customHeight="1">
      <c r="B55" s="27"/>
      <c r="C55" s="106" t="s">
        <v>171</v>
      </c>
      <c r="D55" s="485" t="s">
        <v>172</v>
      </c>
      <c r="E55" s="43" t="s">
        <v>25</v>
      </c>
      <c r="F55" s="44" t="s">
        <v>167</v>
      </c>
      <c r="G55" s="408">
        <v>-36.468803117464972</v>
      </c>
      <c r="H55" s="210">
        <v>-15.37576174395997</v>
      </c>
      <c r="I55" s="210">
        <v>6.598194800498618</v>
      </c>
      <c r="J55" s="210">
        <f>J54-J42</f>
        <v>10.383860823768828</v>
      </c>
      <c r="K55" s="210">
        <f>K54-K42</f>
        <v>7.4600270489718241</v>
      </c>
      <c r="L55" s="109">
        <f t="shared" ref="L55:O55" si="87">L54-L42</f>
        <v>-2.3765730453192191E-2</v>
      </c>
      <c r="M55" s="109">
        <f>M54-M42</f>
        <v>0</v>
      </c>
      <c r="N55" s="189">
        <f t="shared" si="87"/>
        <v>0</v>
      </c>
      <c r="O55" s="189">
        <f t="shared" si="87"/>
        <v>0</v>
      </c>
      <c r="P55" s="179"/>
      <c r="Q55" s="188">
        <v>-36.476903117465213</v>
      </c>
      <c r="R55" s="109">
        <v>-15.307761743959986</v>
      </c>
      <c r="S55" s="109">
        <v>6.6008948004985086</v>
      </c>
      <c r="T55" s="109">
        <v>11.333860823768873</v>
      </c>
      <c r="U55" s="109">
        <v>-9.9710332933796053E-2</v>
      </c>
      <c r="V55" s="109">
        <v>-7.3279555178942246E-3</v>
      </c>
      <c r="W55" s="109">
        <v>0</v>
      </c>
      <c r="X55" s="189">
        <v>0</v>
      </c>
      <c r="Y55" s="438">
        <v>0</v>
      </c>
      <c r="Z55" s="155"/>
      <c r="AA55" s="84">
        <f t="shared" si="78"/>
        <v>8.1000000002404704E-3</v>
      </c>
      <c r="AB55" s="84">
        <f t="shared" si="79"/>
        <v>-6.7999999999983629E-2</v>
      </c>
      <c r="AC55" s="84">
        <f t="shared" si="80"/>
        <v>-2.6999999998906787E-3</v>
      </c>
      <c r="AD55" s="84">
        <f t="shared" si="81"/>
        <v>-0.95000000000004547</v>
      </c>
      <c r="AE55" s="84">
        <f t="shared" si="82"/>
        <v>7.5597373819056202</v>
      </c>
      <c r="AF55" s="84">
        <f t="shared" si="85"/>
        <v>-1.6437774935297966E-2</v>
      </c>
      <c r="AG55" s="84">
        <f t="shared" si="83"/>
        <v>0</v>
      </c>
      <c r="AH55" s="84">
        <f t="shared" si="84"/>
        <v>0</v>
      </c>
      <c r="AI55" s="84">
        <f t="shared" si="84"/>
        <v>0</v>
      </c>
      <c r="AJ55" s="59"/>
      <c r="AK55" s="59"/>
      <c r="AL55" s="101"/>
      <c r="AM55" s="58" t="s">
        <v>195</v>
      </c>
    </row>
    <row r="56" spans="1:39" s="100" customFormat="1" ht="15.75" customHeight="1">
      <c r="B56" s="27"/>
      <c r="C56" s="106"/>
      <c r="D56" s="486"/>
      <c r="E56" s="43"/>
      <c r="F56" s="103"/>
      <c r="G56" s="159"/>
      <c r="H56" s="84"/>
      <c r="I56" s="84"/>
      <c r="J56" s="84"/>
      <c r="K56" s="84"/>
      <c r="L56" s="84"/>
      <c r="M56" s="84"/>
      <c r="N56" s="85"/>
      <c r="O56" s="85"/>
      <c r="P56" s="179"/>
      <c r="Q56" s="159"/>
      <c r="R56" s="84"/>
      <c r="S56" s="84"/>
      <c r="T56" s="84"/>
      <c r="U56" s="84"/>
      <c r="V56" s="84"/>
      <c r="W56" s="84"/>
      <c r="X56" s="85"/>
      <c r="Y56" s="84"/>
      <c r="Z56" s="155"/>
      <c r="AA56" s="84">
        <f t="shared" ref="AA56:AA59" si="88">G56-Q56</f>
        <v>0</v>
      </c>
      <c r="AB56" s="84">
        <f t="shared" ref="AB56:AB59" si="89">H56-R56</f>
        <v>0</v>
      </c>
      <c r="AC56" s="84">
        <f t="shared" ref="AC56:AC59" si="90">I56-S56</f>
        <v>0</v>
      </c>
      <c r="AD56" s="84">
        <f t="shared" ref="AD56:AD59" si="91">J56-T56</f>
        <v>0</v>
      </c>
      <c r="AE56" s="84">
        <f t="shared" ref="AE56:AE59" si="92">K56-U56</f>
        <v>0</v>
      </c>
      <c r="AF56" s="84">
        <f t="shared" ref="AF56:AF59" si="93">L56-V56</f>
        <v>0</v>
      </c>
      <c r="AG56" s="84">
        <f t="shared" ref="AG56:AG59" si="94">M56-W56</f>
        <v>0</v>
      </c>
      <c r="AH56" s="84">
        <f t="shared" ref="AH56:AI59" si="95">N56-X56</f>
        <v>0</v>
      </c>
      <c r="AI56" s="84">
        <f t="shared" si="95"/>
        <v>0</v>
      </c>
      <c r="AJ56" s="59"/>
      <c r="AK56" s="59"/>
      <c r="AL56" s="101"/>
      <c r="AM56" s="59"/>
    </row>
    <row r="57" spans="1:39" s="100" customFormat="1" ht="15.75" customHeight="1">
      <c r="A57" s="111"/>
      <c r="B57" s="27"/>
      <c r="C57" s="51" t="s">
        <v>189</v>
      </c>
      <c r="D57" s="46"/>
      <c r="E57" s="53"/>
      <c r="F57" s="46"/>
      <c r="G57" s="160"/>
      <c r="H57" s="112"/>
      <c r="I57" s="112"/>
      <c r="J57" s="112"/>
      <c r="K57" s="112"/>
      <c r="L57" s="112"/>
      <c r="M57" s="112"/>
      <c r="N57" s="190"/>
      <c r="O57" s="190"/>
      <c r="P57" s="179"/>
      <c r="Q57" s="160"/>
      <c r="R57" s="112"/>
      <c r="S57" s="112"/>
      <c r="T57" s="112"/>
      <c r="U57" s="112"/>
      <c r="V57" s="112"/>
      <c r="W57" s="112"/>
      <c r="X57" s="190"/>
      <c r="Y57" s="112"/>
      <c r="Z57" s="160"/>
      <c r="AA57" s="84">
        <f t="shared" si="88"/>
        <v>0</v>
      </c>
      <c r="AB57" s="84">
        <f t="shared" si="89"/>
        <v>0</v>
      </c>
      <c r="AC57" s="84">
        <f t="shared" si="90"/>
        <v>0</v>
      </c>
      <c r="AD57" s="84">
        <f t="shared" si="91"/>
        <v>0</v>
      </c>
      <c r="AE57" s="84">
        <f t="shared" si="92"/>
        <v>0</v>
      </c>
      <c r="AF57" s="84">
        <f t="shared" si="93"/>
        <v>0</v>
      </c>
      <c r="AG57" s="84">
        <f t="shared" si="94"/>
        <v>0</v>
      </c>
      <c r="AH57" s="84">
        <f t="shared" si="95"/>
        <v>0</v>
      </c>
      <c r="AI57" s="84">
        <f t="shared" si="95"/>
        <v>0</v>
      </c>
      <c r="AJ57" s="59"/>
      <c r="AK57" s="59"/>
      <c r="AL57" s="101"/>
      <c r="AM57" s="59"/>
    </row>
    <row r="58" spans="1:39" s="100" customFormat="1" ht="15.75" customHeight="1">
      <c r="A58" s="111"/>
      <c r="B58" s="27"/>
      <c r="C58" s="110" t="s">
        <v>189</v>
      </c>
      <c r="D58" s="487" t="s">
        <v>68</v>
      </c>
      <c r="E58" s="43" t="s">
        <v>25</v>
      </c>
      <c r="F58" s="113">
        <v>-4.1425000000000001</v>
      </c>
      <c r="G58" s="406">
        <v>-34.179483761000419</v>
      </c>
      <c r="H58" s="405">
        <v>-16.929786426566405</v>
      </c>
      <c r="I58" s="405">
        <v>0.189</v>
      </c>
      <c r="J58" s="405">
        <v>0</v>
      </c>
      <c r="K58" s="405">
        <v>0</v>
      </c>
      <c r="L58" s="405">
        <v>0</v>
      </c>
      <c r="M58" s="405">
        <v>0</v>
      </c>
      <c r="N58" s="407">
        <v>0</v>
      </c>
      <c r="O58" s="407">
        <v>0</v>
      </c>
      <c r="P58" s="181"/>
      <c r="Q58" s="191">
        <v>-34.179483761000419</v>
      </c>
      <c r="R58" s="114">
        <v>-16.929786426566405</v>
      </c>
      <c r="S58" s="114">
        <v>0.189</v>
      </c>
      <c r="T58" s="114">
        <v>0</v>
      </c>
      <c r="U58" s="114">
        <v>0</v>
      </c>
      <c r="V58" s="114">
        <v>0</v>
      </c>
      <c r="W58" s="114">
        <v>0</v>
      </c>
      <c r="X58" s="192">
        <v>0</v>
      </c>
      <c r="Y58" s="114">
        <v>0</v>
      </c>
      <c r="Z58" s="160"/>
      <c r="AA58" s="84">
        <f t="shared" si="88"/>
        <v>0</v>
      </c>
      <c r="AB58" s="84">
        <f t="shared" si="89"/>
        <v>0</v>
      </c>
      <c r="AC58" s="84">
        <f t="shared" si="90"/>
        <v>0</v>
      </c>
      <c r="AD58" s="84">
        <f t="shared" si="91"/>
        <v>0</v>
      </c>
      <c r="AE58" s="84">
        <f t="shared" si="92"/>
        <v>0</v>
      </c>
      <c r="AF58" s="84">
        <f t="shared" si="93"/>
        <v>0</v>
      </c>
      <c r="AG58" s="84">
        <f t="shared" si="94"/>
        <v>0</v>
      </c>
      <c r="AH58" s="84">
        <f t="shared" si="95"/>
        <v>0</v>
      </c>
      <c r="AI58" s="84">
        <f t="shared" si="95"/>
        <v>0</v>
      </c>
      <c r="AJ58" s="59"/>
      <c r="AK58" s="59"/>
      <c r="AL58" s="101"/>
      <c r="AM58" s="59"/>
    </row>
    <row r="59" spans="1:39" s="100" customFormat="1" ht="15.75" customHeight="1">
      <c r="A59" s="111"/>
      <c r="B59" s="27"/>
      <c r="C59" s="97"/>
      <c r="D59" s="487" t="s">
        <v>69</v>
      </c>
      <c r="E59" s="43" t="s">
        <v>25</v>
      </c>
      <c r="F59" s="113">
        <v>4.9329999999999998</v>
      </c>
      <c r="G59" s="406">
        <v>-3.206895303727876</v>
      </c>
      <c r="H59" s="405">
        <v>0.95229337617353826</v>
      </c>
      <c r="I59" s="405">
        <v>6.6059999999999999</v>
      </c>
      <c r="J59" s="405">
        <v>10.939553398006078</v>
      </c>
      <c r="K59" s="405">
        <v>7.7897790422856339</v>
      </c>
      <c r="L59" s="405">
        <v>0</v>
      </c>
      <c r="M59" s="405">
        <v>0</v>
      </c>
      <c r="N59" s="407">
        <v>0</v>
      </c>
      <c r="O59" s="407">
        <v>0</v>
      </c>
      <c r="P59" s="181"/>
      <c r="Q59" s="191">
        <v>-3.206895303727876</v>
      </c>
      <c r="R59" s="114">
        <v>0.95229337617353826</v>
      </c>
      <c r="S59" s="114">
        <v>6.6059999999999999</v>
      </c>
      <c r="T59" s="114">
        <v>10.939553398006078</v>
      </c>
      <c r="U59" s="114">
        <v>0</v>
      </c>
      <c r="V59" s="114">
        <v>0</v>
      </c>
      <c r="W59" s="114">
        <v>0</v>
      </c>
      <c r="X59" s="192">
        <v>0</v>
      </c>
      <c r="Y59" s="114">
        <v>0</v>
      </c>
      <c r="Z59" s="160"/>
      <c r="AA59" s="84">
        <f t="shared" si="88"/>
        <v>0</v>
      </c>
      <c r="AB59" s="84">
        <f t="shared" si="89"/>
        <v>0</v>
      </c>
      <c r="AC59" s="84">
        <f t="shared" si="90"/>
        <v>0</v>
      </c>
      <c r="AD59" s="84">
        <f t="shared" si="91"/>
        <v>0</v>
      </c>
      <c r="AE59" s="84">
        <f t="shared" si="92"/>
        <v>7.7897790422856339</v>
      </c>
      <c r="AF59" s="84">
        <f t="shared" si="93"/>
        <v>0</v>
      </c>
      <c r="AG59" s="84">
        <f t="shared" si="94"/>
        <v>0</v>
      </c>
      <c r="AH59" s="84">
        <f t="shared" si="95"/>
        <v>0</v>
      </c>
      <c r="AI59" s="84">
        <f t="shared" si="95"/>
        <v>0</v>
      </c>
      <c r="AJ59" s="74"/>
      <c r="AK59" s="74"/>
      <c r="AL59" s="115"/>
      <c r="AM59" s="74"/>
    </row>
    <row r="60" spans="1:39" s="100" customFormat="1" ht="26.25" customHeight="1">
      <c r="B60" s="27"/>
      <c r="C60" s="32" t="s">
        <v>180</v>
      </c>
      <c r="D60" s="35" t="s">
        <v>70</v>
      </c>
      <c r="E60" s="34"/>
      <c r="F60" s="35"/>
      <c r="G60" s="184">
        <v>620.6</v>
      </c>
      <c r="H60" s="104">
        <v>701.8</v>
      </c>
      <c r="I60" s="104">
        <v>747.9</v>
      </c>
      <c r="J60" s="104">
        <v>797.6</v>
      </c>
      <c r="K60" s="104">
        <f>K42</f>
        <v>847.5201968110282</v>
      </c>
      <c r="L60" s="104">
        <f t="shared" ref="L60:O60" si="96">L42</f>
        <v>708.40460408932813</v>
      </c>
      <c r="M60" s="104">
        <f t="shared" si="96"/>
        <v>795.85166980332122</v>
      </c>
      <c r="N60" s="105">
        <f t="shared" si="96"/>
        <v>852.20617074196821</v>
      </c>
      <c r="O60" s="105">
        <f t="shared" si="96"/>
        <v>877.77235586422728</v>
      </c>
      <c r="P60" s="30"/>
      <c r="Q60" s="92">
        <f>Q42</f>
        <v>620.60810000000015</v>
      </c>
      <c r="R60" s="92">
        <f t="shared" ref="R60:Y60" si="97">R42</f>
        <v>701.73199999999997</v>
      </c>
      <c r="S60" s="92">
        <f t="shared" si="97"/>
        <v>747.89729999999997</v>
      </c>
      <c r="T60" s="92">
        <f t="shared" si="97"/>
        <v>797.80210000000011</v>
      </c>
      <c r="U60" s="92">
        <f t="shared" si="97"/>
        <v>847.41909999999996</v>
      </c>
      <c r="V60" s="92">
        <f t="shared" si="97"/>
        <v>712.51279999999997</v>
      </c>
      <c r="W60" s="92">
        <f t="shared" si="97"/>
        <v>828.53710000000012</v>
      </c>
      <c r="X60" s="92">
        <f t="shared" si="97"/>
        <v>858.51219999999978</v>
      </c>
      <c r="Y60" s="92">
        <f t="shared" si="97"/>
        <v>884.37842123385929</v>
      </c>
      <c r="Z60" s="94"/>
      <c r="AA60" s="84">
        <f t="shared" ref="AA60:AA61" si="98">G60-Q60</f>
        <v>-8.1000000001267836E-3</v>
      </c>
      <c r="AB60" s="84">
        <f t="shared" ref="AB60:AB61" si="99">H60-R60</f>
        <v>6.7999999999983629E-2</v>
      </c>
      <c r="AC60" s="84">
        <f t="shared" ref="AC60:AC61" si="100">I60-S60</f>
        <v>2.7000000000043656E-3</v>
      </c>
      <c r="AD60" s="84">
        <f t="shared" ref="AD60:AD61" si="101">J60-T60</f>
        <v>-0.20210000000008677</v>
      </c>
      <c r="AE60" s="84">
        <f t="shared" ref="AE60:AE61" si="102">K60-U60</f>
        <v>0.10109681102824197</v>
      </c>
      <c r="AF60" s="84">
        <f t="shared" ref="AF60:AF61" si="103">L60-V60</f>
        <v>-4.1081959106718386</v>
      </c>
      <c r="AG60" s="84">
        <f t="shared" ref="AG60:AG61" si="104">M60-W60</f>
        <v>-32.685430196678908</v>
      </c>
      <c r="AH60" s="84">
        <f t="shared" ref="AH60:AI61" si="105">N60-X60</f>
        <v>-6.3060292580315718</v>
      </c>
      <c r="AI60" s="84">
        <f t="shared" si="105"/>
        <v>-6.606065369632006</v>
      </c>
      <c r="AJ60" s="74"/>
      <c r="AK60" s="74"/>
      <c r="AM60" s="74"/>
    </row>
    <row r="61" spans="1:39" s="100" customFormat="1" ht="33.75" customHeight="1">
      <c r="B61" s="27"/>
      <c r="C61" s="110" t="s">
        <v>71</v>
      </c>
      <c r="D61" s="487"/>
      <c r="E61" s="102"/>
      <c r="F61" s="103"/>
      <c r="G61" s="185">
        <v>41.054462399999998</v>
      </c>
      <c r="H61" s="107">
        <v>42.540030000000002</v>
      </c>
      <c r="I61" s="107">
        <v>59.842699741466276</v>
      </c>
      <c r="J61" s="124">
        <v>60.152357159999994</v>
      </c>
      <c r="K61" s="84">
        <f t="shared" ref="K61:O61" si="106">K51</f>
        <v>50.29725552</v>
      </c>
      <c r="L61" s="84">
        <f t="shared" si="106"/>
        <v>50.84775582849975</v>
      </c>
      <c r="M61" s="84">
        <f t="shared" si="106"/>
        <v>31.548042938282592</v>
      </c>
      <c r="N61" s="85">
        <f t="shared" si="106"/>
        <v>32.408232760475997</v>
      </c>
      <c r="O61" s="85">
        <f t="shared" si="106"/>
        <v>33.38047974329028</v>
      </c>
      <c r="P61" s="179"/>
      <c r="Q61" s="193">
        <v>41.054462399999998</v>
      </c>
      <c r="R61" s="75">
        <v>42.540030000000002</v>
      </c>
      <c r="S61" s="75">
        <v>59.842699741466276</v>
      </c>
      <c r="T61" s="177">
        <v>60.152357159999994</v>
      </c>
      <c r="U61" s="75">
        <v>50.297254079999995</v>
      </c>
      <c r="V61" s="75">
        <v>50.847755880000001</v>
      </c>
      <c r="W61" s="75">
        <v>32.326734285090311</v>
      </c>
      <c r="X61" s="194">
        <v>33.436457999354602</v>
      </c>
      <c r="Y61" s="75">
        <v>34.439551739335243</v>
      </c>
      <c r="Z61" s="155"/>
      <c r="AA61" s="84">
        <f t="shared" si="98"/>
        <v>0</v>
      </c>
      <c r="AB61" s="84">
        <f t="shared" si="99"/>
        <v>0</v>
      </c>
      <c r="AC61" s="84">
        <f t="shared" si="100"/>
        <v>0</v>
      </c>
      <c r="AD61" s="84">
        <f t="shared" si="101"/>
        <v>0</v>
      </c>
      <c r="AE61" s="84">
        <f t="shared" si="102"/>
        <v>1.4400000054592965E-6</v>
      </c>
      <c r="AF61" s="84">
        <f t="shared" si="103"/>
        <v>-5.1500251174729783E-8</v>
      </c>
      <c r="AG61" s="84">
        <f t="shared" si="104"/>
        <v>-0.77869134680771879</v>
      </c>
      <c r="AH61" s="84">
        <f t="shared" si="105"/>
        <v>-1.0282252388786048</v>
      </c>
      <c r="AI61" s="84">
        <f t="shared" si="105"/>
        <v>-1.0590719960449633</v>
      </c>
      <c r="AJ61" s="74"/>
      <c r="AK61" s="74"/>
      <c r="AM61" s="116"/>
    </row>
    <row r="62" spans="1:39" s="100" customFormat="1" ht="15.75" customHeight="1">
      <c r="B62" s="27"/>
      <c r="C62" s="110" t="s">
        <v>72</v>
      </c>
      <c r="D62" s="487"/>
      <c r="E62" s="102"/>
      <c r="F62" s="103"/>
      <c r="G62" s="185">
        <v>1.6760608400000001</v>
      </c>
      <c r="H62" s="107">
        <v>1.72801872604</v>
      </c>
      <c r="I62" s="107">
        <v>1.60365307000001</v>
      </c>
      <c r="J62" s="107">
        <v>1.63267692</v>
      </c>
      <c r="K62" s="84">
        <f t="shared" ref="K62:O62" si="107">K50</f>
        <v>1.6840834099999999</v>
      </c>
      <c r="L62" s="84">
        <f t="shared" si="107"/>
        <v>1.7759035379251999</v>
      </c>
      <c r="M62" s="84">
        <f t="shared" si="107"/>
        <v>1.8340191027127062</v>
      </c>
      <c r="N62" s="85">
        <f t="shared" si="107"/>
        <v>1.8840255189252115</v>
      </c>
      <c r="O62" s="85">
        <f t="shared" si="107"/>
        <v>1.9407895589502182</v>
      </c>
      <c r="P62" s="179"/>
      <c r="Q62" s="193">
        <v>1.6760608400000001</v>
      </c>
      <c r="R62" s="75">
        <v>1.72801872604</v>
      </c>
      <c r="S62" s="75">
        <v>1.60365307000001</v>
      </c>
      <c r="T62" s="75">
        <v>1.63267692</v>
      </c>
      <c r="U62" s="75">
        <v>1.7175082571810401</v>
      </c>
      <c r="V62" s="75">
        <v>1.7759035379251999</v>
      </c>
      <c r="W62" s="75">
        <v>1.8291806440629559</v>
      </c>
      <c r="X62" s="194">
        <v>1.8840560633848447</v>
      </c>
      <c r="Y62" s="75">
        <v>1.9405777452863902</v>
      </c>
      <c r="Z62" s="155"/>
      <c r="AA62" s="84">
        <f t="shared" ref="AA62:AA71" si="108">G62-Q62</f>
        <v>0</v>
      </c>
      <c r="AB62" s="84">
        <f t="shared" ref="AB62:AB71" si="109">H62-R62</f>
        <v>0</v>
      </c>
      <c r="AC62" s="84">
        <f t="shared" ref="AC62:AC71" si="110">I62-S62</f>
        <v>0</v>
      </c>
      <c r="AD62" s="84">
        <f t="shared" ref="AD62:AD71" si="111">J62-T62</f>
        <v>0</v>
      </c>
      <c r="AE62" s="84">
        <f t="shared" ref="AE62:AE71" si="112">K62-U62</f>
        <v>-3.3424847181040107E-2</v>
      </c>
      <c r="AF62" s="84">
        <f t="shared" ref="AF62:AF71" si="113">L62-V62</f>
        <v>0</v>
      </c>
      <c r="AG62" s="84">
        <f t="shared" ref="AG62:AG71" si="114">M62-W62</f>
        <v>4.838458649750299E-3</v>
      </c>
      <c r="AH62" s="84">
        <f t="shared" ref="AH62:AI71" si="115">N62-X62</f>
        <v>-3.0544459633130572E-5</v>
      </c>
      <c r="AI62" s="84">
        <f t="shared" si="115"/>
        <v>2.1181366382805322E-4</v>
      </c>
      <c r="AJ62" s="74"/>
      <c r="AK62" s="74"/>
      <c r="AM62" s="59" t="s">
        <v>199</v>
      </c>
    </row>
    <row r="63" spans="1:39" s="100" customFormat="1" ht="15.75" customHeight="1">
      <c r="B63" s="27"/>
      <c r="C63" s="110" t="s">
        <v>73</v>
      </c>
      <c r="D63" s="487"/>
      <c r="E63" s="102"/>
      <c r="F63" s="103"/>
      <c r="G63" s="185">
        <v>0.8</v>
      </c>
      <c r="H63" s="107">
        <v>0</v>
      </c>
      <c r="I63" s="107">
        <v>-37.4</v>
      </c>
      <c r="J63" s="107">
        <v>-16.100000000000001</v>
      </c>
      <c r="K63" s="84">
        <f t="shared" ref="K63:O63" si="116">K40</f>
        <v>6.9021582901855352</v>
      </c>
      <c r="L63" s="84">
        <f t="shared" si="116"/>
        <v>10.957876343304894</v>
      </c>
      <c r="M63" s="84">
        <f t="shared" si="116"/>
        <v>7.7897790422856339</v>
      </c>
      <c r="N63" s="85">
        <f t="shared" si="116"/>
        <v>0</v>
      </c>
      <c r="O63" s="85">
        <f t="shared" si="116"/>
        <v>0</v>
      </c>
      <c r="P63" s="179"/>
      <c r="Q63" s="193">
        <v>0.8</v>
      </c>
      <c r="R63" s="75">
        <v>0</v>
      </c>
      <c r="S63" s="75">
        <v>-37.4</v>
      </c>
      <c r="T63" s="75">
        <v>-16.100000000000001</v>
      </c>
      <c r="U63" s="75">
        <v>6.9</v>
      </c>
      <c r="V63" s="75">
        <v>11</v>
      </c>
      <c r="W63" s="75">
        <v>0</v>
      </c>
      <c r="X63" s="194">
        <v>0</v>
      </c>
      <c r="Y63" s="75">
        <v>0</v>
      </c>
      <c r="Z63" s="155"/>
      <c r="AA63" s="84">
        <f t="shared" si="108"/>
        <v>0</v>
      </c>
      <c r="AB63" s="84">
        <f t="shared" si="109"/>
        <v>0</v>
      </c>
      <c r="AC63" s="84">
        <f t="shared" si="110"/>
        <v>0</v>
      </c>
      <c r="AD63" s="84">
        <f t="shared" si="111"/>
        <v>0</v>
      </c>
      <c r="AE63" s="84">
        <f t="shared" si="112"/>
        <v>2.1582901855348169E-3</v>
      </c>
      <c r="AF63" s="84">
        <f t="shared" si="113"/>
        <v>-4.2123656695105538E-2</v>
      </c>
      <c r="AG63" s="84">
        <f t="shared" si="114"/>
        <v>7.7897790422856339</v>
      </c>
      <c r="AH63" s="84">
        <f t="shared" si="115"/>
        <v>0</v>
      </c>
      <c r="AI63" s="84">
        <f t="shared" si="115"/>
        <v>0</v>
      </c>
      <c r="AJ63" s="74"/>
      <c r="AK63" s="74"/>
      <c r="AM63" s="74"/>
    </row>
    <row r="64" spans="1:39" s="100" customFormat="1" ht="15.75" customHeight="1">
      <c r="B64" s="27"/>
      <c r="C64" s="110" t="s">
        <v>74</v>
      </c>
      <c r="D64" s="487"/>
      <c r="E64" s="102"/>
      <c r="F64" s="103"/>
      <c r="G64" s="185">
        <v>-4.1425000000000001</v>
      </c>
      <c r="H64" s="107">
        <v>0</v>
      </c>
      <c r="I64" s="107">
        <v>-34.179483761000419</v>
      </c>
      <c r="J64" s="107">
        <v>-16.929786426566405</v>
      </c>
      <c r="K64" s="84">
        <f>I58</f>
        <v>0.189</v>
      </c>
      <c r="L64" s="84">
        <f t="shared" ref="K64:M65" si="117">J58</f>
        <v>0</v>
      </c>
      <c r="M64" s="84">
        <f t="shared" si="117"/>
        <v>0</v>
      </c>
      <c r="N64" s="85">
        <f>L58</f>
        <v>0</v>
      </c>
      <c r="O64" s="85">
        <f>M58</f>
        <v>0</v>
      </c>
      <c r="P64" s="179"/>
      <c r="Q64" s="193">
        <v>-4.1425000000000001</v>
      </c>
      <c r="R64" s="75">
        <v>0</v>
      </c>
      <c r="S64" s="84">
        <v>-34.179483761000419</v>
      </c>
      <c r="T64" s="84">
        <v>-16.929786426566405</v>
      </c>
      <c r="U64" s="84">
        <v>0.189</v>
      </c>
      <c r="V64" s="84">
        <v>0</v>
      </c>
      <c r="W64" s="84">
        <v>0</v>
      </c>
      <c r="X64" s="85">
        <v>0</v>
      </c>
      <c r="Y64" s="84">
        <v>0</v>
      </c>
      <c r="Z64" s="155"/>
      <c r="AA64" s="84">
        <f t="shared" si="108"/>
        <v>0</v>
      </c>
      <c r="AB64" s="84">
        <f t="shared" si="109"/>
        <v>0</v>
      </c>
      <c r="AC64" s="84">
        <f t="shared" si="110"/>
        <v>0</v>
      </c>
      <c r="AD64" s="84">
        <f t="shared" si="111"/>
        <v>0</v>
      </c>
      <c r="AE64" s="84">
        <f t="shared" si="112"/>
        <v>0</v>
      </c>
      <c r="AF64" s="84">
        <f t="shared" si="113"/>
        <v>0</v>
      </c>
      <c r="AG64" s="84">
        <f t="shared" si="114"/>
        <v>0</v>
      </c>
      <c r="AH64" s="84">
        <f t="shared" si="115"/>
        <v>0</v>
      </c>
      <c r="AI64" s="84">
        <f t="shared" si="115"/>
        <v>0</v>
      </c>
      <c r="AJ64" s="74"/>
      <c r="AK64" s="74"/>
      <c r="AM64" s="59"/>
    </row>
    <row r="65" spans="2:39" s="100" customFormat="1" ht="15.75" customHeight="1">
      <c r="B65" s="27"/>
      <c r="C65" s="110" t="s">
        <v>75</v>
      </c>
      <c r="D65" s="487"/>
      <c r="E65" s="102"/>
      <c r="F65" s="103"/>
      <c r="G65" s="185">
        <v>4.9329999999999998</v>
      </c>
      <c r="H65" s="107">
        <v>0</v>
      </c>
      <c r="I65" s="107">
        <v>-3.206895303727876</v>
      </c>
      <c r="J65" s="107">
        <v>0.95229337617353826</v>
      </c>
      <c r="K65" s="84">
        <f t="shared" si="117"/>
        <v>6.6059999999999999</v>
      </c>
      <c r="L65" s="84">
        <f t="shared" si="117"/>
        <v>10.939553398006078</v>
      </c>
      <c r="M65" s="84">
        <f t="shared" si="117"/>
        <v>7.7897790422856339</v>
      </c>
      <c r="N65" s="85">
        <f>L59</f>
        <v>0</v>
      </c>
      <c r="O65" s="85">
        <f>M59</f>
        <v>0</v>
      </c>
      <c r="P65" s="179"/>
      <c r="Q65" s="193">
        <v>4.9329999999999998</v>
      </c>
      <c r="R65" s="75">
        <v>0</v>
      </c>
      <c r="S65" s="84">
        <v>-3.206895303727876</v>
      </c>
      <c r="T65" s="84">
        <v>0.95229337617353826</v>
      </c>
      <c r="U65" s="84">
        <v>6.6059999999999999</v>
      </c>
      <c r="V65" s="84">
        <v>10.939553398006078</v>
      </c>
      <c r="W65" s="84">
        <v>0</v>
      </c>
      <c r="X65" s="85">
        <v>0</v>
      </c>
      <c r="Y65" s="84">
        <v>0</v>
      </c>
      <c r="Z65" s="155"/>
      <c r="AA65" s="84">
        <f t="shared" si="108"/>
        <v>0</v>
      </c>
      <c r="AB65" s="84">
        <f t="shared" si="109"/>
        <v>0</v>
      </c>
      <c r="AC65" s="84">
        <f t="shared" si="110"/>
        <v>0</v>
      </c>
      <c r="AD65" s="84">
        <f t="shared" si="111"/>
        <v>0</v>
      </c>
      <c r="AE65" s="84">
        <f t="shared" si="112"/>
        <v>0</v>
      </c>
      <c r="AF65" s="84">
        <f t="shared" si="113"/>
        <v>0</v>
      </c>
      <c r="AG65" s="84">
        <f t="shared" si="114"/>
        <v>7.7897790422856339</v>
      </c>
      <c r="AH65" s="84">
        <f t="shared" si="115"/>
        <v>0</v>
      </c>
      <c r="AI65" s="84">
        <f t="shared" si="115"/>
        <v>0</v>
      </c>
      <c r="AJ65" s="74"/>
      <c r="AK65" s="74"/>
      <c r="AM65" s="74"/>
    </row>
    <row r="66" spans="2:39" s="100" customFormat="1" ht="15.75" customHeight="1">
      <c r="B66" s="27"/>
      <c r="C66" s="110" t="s">
        <v>181</v>
      </c>
      <c r="D66" s="487"/>
      <c r="E66" s="102"/>
      <c r="F66" s="103"/>
      <c r="G66" s="185">
        <v>578.66947675999995</v>
      </c>
      <c r="H66" s="107">
        <v>657.53195127395998</v>
      </c>
      <c r="I66" s="107">
        <v>649.05364718853366</v>
      </c>
      <c r="J66" s="107">
        <v>719.71496592000005</v>
      </c>
      <c r="K66" s="84">
        <f t="shared" ref="K66:O66" si="118">K60-K61-K62+K63</f>
        <v>802.44101617121373</v>
      </c>
      <c r="L66" s="84">
        <f t="shared" si="118"/>
        <v>666.73882106620806</v>
      </c>
      <c r="M66" s="84">
        <f t="shared" si="118"/>
        <v>770.25938680461161</v>
      </c>
      <c r="N66" s="85">
        <f t="shared" si="118"/>
        <v>817.91391246256694</v>
      </c>
      <c r="O66" s="85">
        <f t="shared" si="118"/>
        <v>842.45108656198681</v>
      </c>
      <c r="P66" s="179"/>
      <c r="Q66" s="193">
        <v>578.67757676000019</v>
      </c>
      <c r="R66" s="75">
        <v>657.46395127395999</v>
      </c>
      <c r="S66" s="75">
        <v>649.05094718853377</v>
      </c>
      <c r="T66" s="75">
        <v>719.91706592000014</v>
      </c>
      <c r="U66" s="75">
        <v>802.30433766281885</v>
      </c>
      <c r="V66" s="75">
        <v>670.8891405820749</v>
      </c>
      <c r="W66" s="75">
        <v>794.38118507084698</v>
      </c>
      <c r="X66" s="194">
        <v>823.19168593726033</v>
      </c>
      <c r="Y66" s="75">
        <v>847.99829174923764</v>
      </c>
      <c r="Z66" s="155"/>
      <c r="AA66" s="84">
        <f t="shared" si="108"/>
        <v>-8.1000000002404704E-3</v>
      </c>
      <c r="AB66" s="84">
        <f t="shared" si="109"/>
        <v>6.7999999999983629E-2</v>
      </c>
      <c r="AC66" s="84">
        <f t="shared" si="110"/>
        <v>2.6999999998906787E-3</v>
      </c>
      <c r="AD66" s="84">
        <f t="shared" si="111"/>
        <v>-0.20210000000008677</v>
      </c>
      <c r="AE66" s="84">
        <f t="shared" si="112"/>
        <v>0.13667850839487983</v>
      </c>
      <c r="AF66" s="84">
        <f t="shared" si="113"/>
        <v>-4.1503195158668404</v>
      </c>
      <c r="AG66" s="84">
        <f t="shared" si="114"/>
        <v>-24.121798266235373</v>
      </c>
      <c r="AH66" s="84">
        <f t="shared" si="115"/>
        <v>-5.2777734746933902</v>
      </c>
      <c r="AI66" s="84">
        <f t="shared" si="115"/>
        <v>-5.5472051872508246</v>
      </c>
      <c r="AJ66" s="74"/>
      <c r="AK66" s="74"/>
      <c r="AM66" s="74"/>
    </row>
    <row r="67" spans="2:39" s="100" customFormat="1" ht="15.75" customHeight="1">
      <c r="B67" s="27"/>
      <c r="C67" s="110" t="s">
        <v>182</v>
      </c>
      <c r="D67" s="487"/>
      <c r="E67" s="102"/>
      <c r="F67" s="103"/>
      <c r="G67" s="185">
        <v>293.47723837999996</v>
      </c>
      <c r="H67" s="107">
        <v>328.76597563697999</v>
      </c>
      <c r="I67" s="107">
        <v>358.70630735526726</v>
      </c>
      <c r="J67" s="107">
        <v>376.78726938656644</v>
      </c>
      <c r="K67" s="84">
        <f t="shared" ref="K67:O67" si="119">K66/2-K64</f>
        <v>401.03150808560684</v>
      </c>
      <c r="L67" s="84">
        <f t="shared" si="119"/>
        <v>333.36941053310403</v>
      </c>
      <c r="M67" s="84">
        <f t="shared" si="119"/>
        <v>385.1296934023058</v>
      </c>
      <c r="N67" s="85">
        <f t="shared" si="119"/>
        <v>408.95695623128347</v>
      </c>
      <c r="O67" s="85">
        <f t="shared" si="119"/>
        <v>421.22554328099341</v>
      </c>
      <c r="P67" s="179"/>
      <c r="Q67" s="193">
        <v>293.48128838000008</v>
      </c>
      <c r="R67" s="75">
        <v>328.73197563698</v>
      </c>
      <c r="S67" s="75">
        <v>358.70495735526731</v>
      </c>
      <c r="T67" s="75">
        <v>376.88831938656648</v>
      </c>
      <c r="U67" s="75">
        <v>400.9631688314094</v>
      </c>
      <c r="V67" s="75">
        <v>335.44457029103745</v>
      </c>
      <c r="W67" s="75">
        <v>397.19059253542349</v>
      </c>
      <c r="X67" s="194">
        <v>411.59584296863017</v>
      </c>
      <c r="Y67" s="75">
        <v>423.99914587461882</v>
      </c>
      <c r="Z67" s="155"/>
      <c r="AA67" s="84">
        <f t="shared" si="108"/>
        <v>-4.0500000001202352E-3</v>
      </c>
      <c r="AB67" s="84">
        <f t="shared" si="109"/>
        <v>3.3999999999991815E-2</v>
      </c>
      <c r="AC67" s="84">
        <f t="shared" si="110"/>
        <v>1.3499999999453394E-3</v>
      </c>
      <c r="AD67" s="84">
        <f t="shared" si="111"/>
        <v>-0.10105000000004338</v>
      </c>
      <c r="AE67" s="84">
        <f t="shared" si="112"/>
        <v>6.8339254197439914E-2</v>
      </c>
      <c r="AF67" s="84">
        <f t="shared" si="113"/>
        <v>-2.0751597579334202</v>
      </c>
      <c r="AG67" s="84">
        <f t="shared" si="114"/>
        <v>-12.060899133117687</v>
      </c>
      <c r="AH67" s="84">
        <f t="shared" si="115"/>
        <v>-2.6388867373466951</v>
      </c>
      <c r="AI67" s="84">
        <f t="shared" si="115"/>
        <v>-2.7736025936254123</v>
      </c>
      <c r="AJ67" s="74"/>
      <c r="AK67" s="74"/>
      <c r="AM67" s="74"/>
    </row>
    <row r="68" spans="2:39" s="100" customFormat="1" ht="15.75" customHeight="1">
      <c r="B68" s="27"/>
      <c r="C68" s="110" t="s">
        <v>183</v>
      </c>
      <c r="D68" s="487"/>
      <c r="E68" s="102"/>
      <c r="F68" s="103"/>
      <c r="G68" s="185">
        <v>284.40173837999998</v>
      </c>
      <c r="H68" s="107">
        <v>328.76597563697999</v>
      </c>
      <c r="I68" s="107">
        <v>327.73371889799472</v>
      </c>
      <c r="J68" s="107">
        <v>358.90518958382648</v>
      </c>
      <c r="K68" s="84">
        <f t="shared" ref="K68:O68" si="120">K66/2-K65</f>
        <v>394.61450808560687</v>
      </c>
      <c r="L68" s="84">
        <f t="shared" si="120"/>
        <v>322.42985713509796</v>
      </c>
      <c r="M68" s="84">
        <f t="shared" si="120"/>
        <v>377.33991436002015</v>
      </c>
      <c r="N68" s="85">
        <f t="shared" si="120"/>
        <v>408.95695623128347</v>
      </c>
      <c r="O68" s="85">
        <f t="shared" si="120"/>
        <v>421.22554328099341</v>
      </c>
      <c r="P68" s="179"/>
      <c r="Q68" s="193">
        <v>284.4057883800001</v>
      </c>
      <c r="R68" s="75">
        <v>328.73197563698</v>
      </c>
      <c r="S68" s="75">
        <v>327.73236889799477</v>
      </c>
      <c r="T68" s="75">
        <v>359.00623958382653</v>
      </c>
      <c r="U68" s="75">
        <v>394.54616883140943</v>
      </c>
      <c r="V68" s="75">
        <v>324.50501689303138</v>
      </c>
      <c r="W68" s="75">
        <v>397.19059253542349</v>
      </c>
      <c r="X68" s="194">
        <v>411.59584296863017</v>
      </c>
      <c r="Y68" s="75">
        <v>423.99914587461882</v>
      </c>
      <c r="Z68" s="155"/>
      <c r="AA68" s="84">
        <f t="shared" si="108"/>
        <v>-4.0500000001202352E-3</v>
      </c>
      <c r="AB68" s="84">
        <f t="shared" si="109"/>
        <v>3.3999999999991815E-2</v>
      </c>
      <c r="AC68" s="84">
        <f t="shared" si="110"/>
        <v>1.3499999999453394E-3</v>
      </c>
      <c r="AD68" s="84">
        <f t="shared" si="111"/>
        <v>-0.10105000000004338</v>
      </c>
      <c r="AE68" s="84">
        <f t="shared" si="112"/>
        <v>6.8339254197439914E-2</v>
      </c>
      <c r="AF68" s="84">
        <f t="shared" si="113"/>
        <v>-2.0751597579334202</v>
      </c>
      <c r="AG68" s="84">
        <f t="shared" si="114"/>
        <v>-19.850678175403345</v>
      </c>
      <c r="AH68" s="84">
        <f t="shared" si="115"/>
        <v>-2.6388867373466951</v>
      </c>
      <c r="AI68" s="84">
        <f t="shared" si="115"/>
        <v>-2.7736025936254123</v>
      </c>
      <c r="AJ68" s="74"/>
      <c r="AK68" s="74"/>
      <c r="AM68" s="74"/>
    </row>
    <row r="69" spans="2:39" s="100" customFormat="1" ht="15.75" customHeight="1">
      <c r="B69" s="27"/>
      <c r="C69" s="110" t="s">
        <v>76</v>
      </c>
      <c r="D69" s="487"/>
      <c r="E69" s="102"/>
      <c r="F69" s="103"/>
      <c r="G69" s="185">
        <v>145.00225399999999</v>
      </c>
      <c r="H69" s="107">
        <v>145.00225399999999</v>
      </c>
      <c r="I69" s="107">
        <v>183.76372163697999</v>
      </c>
      <c r="J69" s="107">
        <v>144.30000000000001</v>
      </c>
      <c r="K69" s="107">
        <v>216.3</v>
      </c>
      <c r="L69" s="84">
        <f t="shared" ref="L69:M69" si="121">K70</f>
        <v>178.31450808560686</v>
      </c>
      <c r="M69" s="84">
        <f t="shared" si="121"/>
        <v>144.1153490494911</v>
      </c>
      <c r="N69" s="85">
        <f>M70</f>
        <v>233.22456531052904</v>
      </c>
      <c r="O69" s="85">
        <f>N70</f>
        <v>175.73239092075443</v>
      </c>
      <c r="P69" s="179"/>
      <c r="Q69" s="185">
        <v>145.00225399999999</v>
      </c>
      <c r="R69" s="84">
        <v>145.00225399999999</v>
      </c>
      <c r="S69" s="84">
        <v>183.72972163698</v>
      </c>
      <c r="T69" s="107">
        <v>144.30000000000001</v>
      </c>
      <c r="U69" s="84">
        <v>216.3</v>
      </c>
      <c r="V69" s="84">
        <v>179.280912838874</v>
      </c>
      <c r="W69" s="84">
        <v>145.22410405415738</v>
      </c>
      <c r="X69" s="85">
        <v>251.96648848126611</v>
      </c>
      <c r="Y69" s="84">
        <v>159.62935448736405</v>
      </c>
      <c r="Z69" s="155"/>
      <c r="AA69" s="84">
        <f t="shared" si="108"/>
        <v>0</v>
      </c>
      <c r="AB69" s="84">
        <f t="shared" si="109"/>
        <v>0</v>
      </c>
      <c r="AC69" s="84">
        <f t="shared" si="110"/>
        <v>3.3999999999991815E-2</v>
      </c>
      <c r="AD69" s="84">
        <f t="shared" si="111"/>
        <v>0</v>
      </c>
      <c r="AE69" s="84">
        <f t="shared" si="112"/>
        <v>0</v>
      </c>
      <c r="AF69" s="84">
        <f t="shared" si="113"/>
        <v>-0.96640475326714181</v>
      </c>
      <c r="AG69" s="84">
        <f t="shared" si="114"/>
        <v>-1.1087550046662784</v>
      </c>
      <c r="AH69" s="84">
        <f t="shared" si="115"/>
        <v>-18.741923170737067</v>
      </c>
      <c r="AI69" s="84">
        <f t="shared" si="115"/>
        <v>16.103036433390372</v>
      </c>
      <c r="AJ69" s="74"/>
      <c r="AK69" s="74"/>
      <c r="AM69" s="74"/>
    </row>
    <row r="70" spans="2:39" s="100" customFormat="1" ht="15.75" customHeight="1">
      <c r="B70" s="27"/>
      <c r="C70" s="110" t="s">
        <v>77</v>
      </c>
      <c r="D70" s="487"/>
      <c r="E70" s="102"/>
      <c r="F70" s="103"/>
      <c r="G70" s="185">
        <v>145.00225399999999</v>
      </c>
      <c r="H70" s="107">
        <v>183.76372163697999</v>
      </c>
      <c r="I70" s="107">
        <v>143.96999726101473</v>
      </c>
      <c r="J70" s="107">
        <v>214.60518958382647</v>
      </c>
      <c r="K70" s="84">
        <f t="shared" ref="K70:O70" si="122">K68-K69</f>
        <v>178.31450808560686</v>
      </c>
      <c r="L70" s="84">
        <f t="shared" si="122"/>
        <v>144.1153490494911</v>
      </c>
      <c r="M70" s="84">
        <f t="shared" si="122"/>
        <v>233.22456531052904</v>
      </c>
      <c r="N70" s="85">
        <f t="shared" si="122"/>
        <v>175.73239092075443</v>
      </c>
      <c r="O70" s="85">
        <f t="shared" si="122"/>
        <v>245.49315236023898</v>
      </c>
      <c r="P70" s="179"/>
      <c r="Q70" s="159">
        <v>145.00225399999999</v>
      </c>
      <c r="R70" s="84">
        <v>183.72972163698</v>
      </c>
      <c r="S70" s="84">
        <v>144.00264726101477</v>
      </c>
      <c r="T70" s="84">
        <v>214.70623958382652</v>
      </c>
      <c r="U70" s="84">
        <v>178.24616883140942</v>
      </c>
      <c r="V70" s="84">
        <v>145.22410405415738</v>
      </c>
      <c r="W70" s="84">
        <v>251.96648848126611</v>
      </c>
      <c r="X70" s="85">
        <v>159.62935448736405</v>
      </c>
      <c r="Y70" s="84">
        <v>264.36979138725474</v>
      </c>
      <c r="Z70" s="155"/>
      <c r="AA70" s="84">
        <f t="shared" si="108"/>
        <v>0</v>
      </c>
      <c r="AB70" s="84">
        <f t="shared" si="109"/>
        <v>3.3999999999991815E-2</v>
      </c>
      <c r="AC70" s="84">
        <f t="shared" si="110"/>
        <v>-3.2650000000046475E-2</v>
      </c>
      <c r="AD70" s="84">
        <f t="shared" si="111"/>
        <v>-0.10105000000004338</v>
      </c>
      <c r="AE70" s="84">
        <f t="shared" si="112"/>
        <v>6.8339254197439914E-2</v>
      </c>
      <c r="AF70" s="84">
        <f t="shared" si="113"/>
        <v>-1.1087550046662784</v>
      </c>
      <c r="AG70" s="84">
        <f t="shared" si="114"/>
        <v>-18.741923170737067</v>
      </c>
      <c r="AH70" s="84">
        <f t="shared" si="115"/>
        <v>16.103036433390372</v>
      </c>
      <c r="AI70" s="84">
        <f t="shared" si="115"/>
        <v>-18.876639027015756</v>
      </c>
      <c r="AJ70" s="74"/>
      <c r="AK70" s="74"/>
      <c r="AM70" s="74"/>
    </row>
    <row r="71" spans="2:39" s="100" customFormat="1" ht="15.75" customHeight="1">
      <c r="B71" s="27"/>
      <c r="C71" s="117" t="s">
        <v>200</v>
      </c>
      <c r="D71" s="119"/>
      <c r="E71" s="118"/>
      <c r="F71" s="119"/>
      <c r="G71" s="195">
        <v>290.00450799999999</v>
      </c>
      <c r="H71" s="120">
        <v>367.52744327395999</v>
      </c>
      <c r="I71" s="120">
        <v>287.93999452202945</v>
      </c>
      <c r="J71" s="176">
        <v>429.21037916765295</v>
      </c>
      <c r="K71" s="120">
        <f>K70*2</f>
        <v>356.62901617121372</v>
      </c>
      <c r="L71" s="120">
        <f t="shared" ref="L71:O71" si="123">L70*2</f>
        <v>288.2306980989822</v>
      </c>
      <c r="M71" s="120">
        <f t="shared" si="123"/>
        <v>466.44913062105809</v>
      </c>
      <c r="N71" s="121">
        <f t="shared" si="123"/>
        <v>351.46478184150885</v>
      </c>
      <c r="O71" s="121">
        <f t="shared" si="123"/>
        <v>490.98630472047796</v>
      </c>
      <c r="P71" s="30"/>
      <c r="Q71" s="104">
        <f>Q70*2</f>
        <v>290.00450799999999</v>
      </c>
      <c r="R71" s="104">
        <f t="shared" ref="R71:Y71" si="124">R70*2</f>
        <v>367.45944327396001</v>
      </c>
      <c r="S71" s="104">
        <f t="shared" si="124"/>
        <v>288.00529452202954</v>
      </c>
      <c r="T71" s="104">
        <f t="shared" si="124"/>
        <v>429.41247916765303</v>
      </c>
      <c r="U71" s="104">
        <f t="shared" si="124"/>
        <v>356.49233766281884</v>
      </c>
      <c r="V71" s="104">
        <f t="shared" si="124"/>
        <v>290.44820810831476</v>
      </c>
      <c r="W71" s="104">
        <f t="shared" si="124"/>
        <v>503.93297696253222</v>
      </c>
      <c r="X71" s="104">
        <f t="shared" si="124"/>
        <v>319.25870897472811</v>
      </c>
      <c r="Y71" s="104">
        <f t="shared" si="124"/>
        <v>528.73958277450947</v>
      </c>
      <c r="Z71" s="94"/>
      <c r="AA71" s="84">
        <f t="shared" si="108"/>
        <v>0</v>
      </c>
      <c r="AB71" s="84">
        <f t="shared" si="109"/>
        <v>6.7999999999983629E-2</v>
      </c>
      <c r="AC71" s="84">
        <f t="shared" si="110"/>
        <v>-6.530000000009295E-2</v>
      </c>
      <c r="AD71" s="84">
        <f t="shared" si="111"/>
        <v>-0.20210000000008677</v>
      </c>
      <c r="AE71" s="84">
        <f t="shared" si="112"/>
        <v>0.13667850839487983</v>
      </c>
      <c r="AF71" s="84">
        <f t="shared" si="113"/>
        <v>-2.2175100093325568</v>
      </c>
      <c r="AG71" s="84">
        <f t="shared" si="114"/>
        <v>-37.483846341474134</v>
      </c>
      <c r="AH71" s="84">
        <f t="shared" si="115"/>
        <v>32.206072866780744</v>
      </c>
      <c r="AI71" s="84">
        <f t="shared" si="115"/>
        <v>-37.753278054031512</v>
      </c>
      <c r="AJ71" s="74"/>
      <c r="AK71" s="122"/>
      <c r="AM71" s="122"/>
    </row>
    <row r="72" spans="2:39" s="100" customFormat="1" ht="15.75" customHeight="1">
      <c r="B72" s="27"/>
      <c r="C72" s="115"/>
      <c r="D72" s="103"/>
      <c r="E72" s="102"/>
      <c r="F72" s="103"/>
      <c r="G72" s="123"/>
      <c r="H72" s="123"/>
      <c r="I72" s="124"/>
      <c r="J72" s="124"/>
      <c r="K72" s="124"/>
      <c r="L72" s="124"/>
      <c r="M72" s="123"/>
      <c r="N72" s="123"/>
      <c r="O72" s="123"/>
      <c r="P72" s="416"/>
      <c r="Q72" s="123"/>
      <c r="R72" s="123"/>
      <c r="S72" s="124"/>
      <c r="T72" s="124"/>
      <c r="U72" s="124"/>
      <c r="V72" s="124"/>
      <c r="W72" s="123"/>
      <c r="X72" s="123"/>
      <c r="Y72" s="123"/>
      <c r="Z72" s="423"/>
      <c r="AA72" s="123"/>
      <c r="AB72" s="123"/>
      <c r="AC72" s="123"/>
      <c r="AD72" s="123"/>
      <c r="AE72" s="123"/>
      <c r="AF72" s="123"/>
      <c r="AG72" s="123"/>
      <c r="AH72" s="123"/>
      <c r="AI72" s="123"/>
    </row>
    <row r="73" spans="2:39">
      <c r="G73" s="125"/>
      <c r="H73" s="125"/>
      <c r="I73" s="125"/>
      <c r="J73" s="125"/>
      <c r="K73" s="125"/>
      <c r="L73" s="125"/>
      <c r="M73" s="125"/>
      <c r="N73" s="125"/>
      <c r="O73" s="125"/>
      <c r="P73" s="161"/>
      <c r="Q73" s="125"/>
      <c r="R73" s="125"/>
      <c r="S73" s="125"/>
      <c r="T73" s="125"/>
      <c r="U73" s="125"/>
      <c r="V73" s="125"/>
      <c r="W73" s="125"/>
      <c r="X73" s="125"/>
      <c r="Y73" s="417"/>
      <c r="Z73" s="424"/>
      <c r="AA73" s="174"/>
      <c r="AB73" s="174"/>
      <c r="AC73" s="174"/>
      <c r="AD73" s="174"/>
      <c r="AE73" s="174"/>
      <c r="AF73" s="174"/>
      <c r="AG73" s="174"/>
      <c r="AH73" s="174"/>
      <c r="AI73" s="174"/>
    </row>
    <row r="74" spans="2:39">
      <c r="C74" s="32" t="s">
        <v>191</v>
      </c>
      <c r="D74" s="35" t="s">
        <v>201</v>
      </c>
      <c r="E74" s="34"/>
      <c r="F74" s="35"/>
      <c r="G74" s="126"/>
      <c r="H74" s="126"/>
      <c r="I74" s="126"/>
      <c r="J74" s="126"/>
      <c r="K74" s="126"/>
      <c r="L74" s="126"/>
      <c r="M74" s="126"/>
      <c r="N74" s="126"/>
      <c r="O74" s="126"/>
      <c r="P74" s="143"/>
      <c r="Q74" s="126"/>
      <c r="R74" s="126"/>
      <c r="S74" s="126"/>
      <c r="T74" s="126"/>
      <c r="U74" s="126"/>
      <c r="V74" s="126"/>
      <c r="W74" s="126"/>
      <c r="X74" s="126"/>
      <c r="Y74" s="415"/>
      <c r="Z74" s="425"/>
      <c r="AA74" s="175"/>
      <c r="AB74" s="175"/>
      <c r="AC74" s="175"/>
      <c r="AD74" s="175"/>
      <c r="AE74" s="175"/>
      <c r="AF74" s="175"/>
      <c r="AG74" s="175"/>
      <c r="AH74" s="175"/>
      <c r="AI74" s="175"/>
    </row>
    <row r="75" spans="2:39">
      <c r="C75" s="203"/>
      <c r="D75" s="488"/>
      <c r="E75" s="204"/>
      <c r="F75" s="205"/>
      <c r="G75" s="206"/>
      <c r="H75" s="206"/>
      <c r="I75" s="206"/>
      <c r="J75" s="206"/>
      <c r="K75" s="206"/>
      <c r="L75" s="206"/>
      <c r="M75" s="206"/>
      <c r="N75" s="207"/>
      <c r="O75" s="207"/>
      <c r="P75" s="30"/>
      <c r="Q75" s="206"/>
      <c r="R75" s="206"/>
      <c r="S75" s="206"/>
      <c r="T75" s="206"/>
      <c r="U75" s="206"/>
      <c r="V75" s="206"/>
      <c r="W75" s="206"/>
      <c r="X75" s="206"/>
      <c r="Y75" s="206"/>
      <c r="Z75" s="426"/>
      <c r="AA75" s="127"/>
      <c r="AB75" s="127"/>
      <c r="AC75" s="127"/>
      <c r="AD75" s="127"/>
      <c r="AE75" s="127"/>
      <c r="AF75" s="127"/>
      <c r="AG75" s="127"/>
      <c r="AH75" s="127"/>
      <c r="AI75" s="127"/>
    </row>
    <row r="76" spans="2:39">
      <c r="C76" s="97" t="s">
        <v>78</v>
      </c>
      <c r="D76" s="487" t="s">
        <v>92</v>
      </c>
      <c r="E76" s="28"/>
      <c r="F76" s="29"/>
      <c r="G76" s="128">
        <v>89.385061989999997</v>
      </c>
      <c r="H76" s="128">
        <v>82.1</v>
      </c>
      <c r="I76" s="128">
        <v>75.023685740000005</v>
      </c>
      <c r="J76" s="128">
        <v>67.37787492999999</v>
      </c>
      <c r="K76" s="127"/>
      <c r="L76" s="127"/>
      <c r="M76" s="127"/>
      <c r="N76" s="197"/>
      <c r="O76" s="197"/>
      <c r="P76" s="30"/>
      <c r="Q76" s="128">
        <v>89.385061989999997</v>
      </c>
      <c r="R76" s="128">
        <v>82</v>
      </c>
      <c r="S76" s="128">
        <v>75.023685740000005</v>
      </c>
      <c r="T76" s="128">
        <v>67.37787492999999</v>
      </c>
      <c r="U76" s="127"/>
      <c r="V76" s="127"/>
      <c r="W76" s="127"/>
      <c r="X76" s="127"/>
      <c r="Y76" s="127"/>
      <c r="Z76" s="426"/>
      <c r="AA76" s="127"/>
      <c r="AB76" s="127"/>
      <c r="AC76" s="127"/>
      <c r="AD76" s="127"/>
      <c r="AE76" s="127"/>
      <c r="AF76" s="127"/>
      <c r="AG76" s="127"/>
      <c r="AH76" s="127"/>
      <c r="AI76" s="127"/>
    </row>
    <row r="77" spans="2:39">
      <c r="C77" s="97" t="s">
        <v>80</v>
      </c>
      <c r="D77" s="487" t="s">
        <v>93</v>
      </c>
      <c r="E77" s="28"/>
      <c r="F77" s="29"/>
      <c r="G77" s="128">
        <v>206.60679357253497</v>
      </c>
      <c r="H77" s="128">
        <v>212.670941578</v>
      </c>
      <c r="I77" s="128">
        <v>206.216272190968</v>
      </c>
      <c r="J77" s="128">
        <v>221.46295536384417</v>
      </c>
      <c r="K77" s="127"/>
      <c r="L77" s="127"/>
      <c r="M77" s="127"/>
      <c r="N77" s="197"/>
      <c r="O77" s="197"/>
      <c r="P77" s="30"/>
      <c r="Q77" s="128">
        <v>206.60679357253497</v>
      </c>
      <c r="R77" s="128">
        <v>212.76953298000001</v>
      </c>
      <c r="S77" s="128">
        <v>206.216272190968</v>
      </c>
      <c r="T77" s="128">
        <v>221.46295536384417</v>
      </c>
      <c r="U77" s="127"/>
      <c r="V77" s="127"/>
      <c r="W77" s="127"/>
      <c r="X77" s="127"/>
      <c r="Y77" s="127"/>
      <c r="Z77" s="426"/>
      <c r="AA77" s="127"/>
      <c r="AB77" s="127"/>
      <c r="AC77" s="127"/>
      <c r="AD77" s="127"/>
      <c r="AE77" s="127"/>
      <c r="AF77" s="127"/>
      <c r="AG77" s="127"/>
      <c r="AH77" s="127"/>
      <c r="AI77" s="127"/>
    </row>
    <row r="78" spans="2:39">
      <c r="C78" s="97" t="s">
        <v>103</v>
      </c>
      <c r="D78" s="487" t="s">
        <v>91</v>
      </c>
      <c r="E78" s="28"/>
      <c r="F78" s="29"/>
      <c r="G78" s="128">
        <v>170.74591896000004</v>
      </c>
      <c r="H78" s="128">
        <v>230.48424634</v>
      </c>
      <c r="I78" s="128">
        <v>289.63126613999998</v>
      </c>
      <c r="J78" s="128">
        <v>333.33061552999993</v>
      </c>
      <c r="K78" s="127"/>
      <c r="L78" s="127"/>
      <c r="M78" s="127"/>
      <c r="N78" s="197"/>
      <c r="O78" s="197"/>
      <c r="P78" s="30"/>
      <c r="Q78" s="128">
        <v>170.74591896000004</v>
      </c>
      <c r="R78" s="128">
        <v>230.48424634</v>
      </c>
      <c r="S78" s="128">
        <v>289.63126613999998</v>
      </c>
      <c r="T78" s="128">
        <v>333.33061552999993</v>
      </c>
      <c r="U78" s="127"/>
      <c r="V78" s="127"/>
      <c r="W78" s="127"/>
      <c r="X78" s="127"/>
      <c r="Y78" s="127"/>
      <c r="Z78" s="426"/>
      <c r="AA78" s="127"/>
      <c r="AB78" s="127"/>
      <c r="AC78" s="127"/>
      <c r="AD78" s="127"/>
      <c r="AE78" s="127"/>
      <c r="AF78" s="127"/>
      <c r="AG78" s="127"/>
      <c r="AH78" s="127"/>
      <c r="AI78" s="127"/>
    </row>
    <row r="79" spans="2:39">
      <c r="C79" s="97" t="s">
        <v>104</v>
      </c>
      <c r="D79" s="487" t="s">
        <v>91</v>
      </c>
      <c r="E79" s="28"/>
      <c r="F79" s="29"/>
      <c r="G79" s="128">
        <v>74.662899120000006</v>
      </c>
      <c r="H79" s="128">
        <v>116.90241021</v>
      </c>
      <c r="I79" s="128">
        <v>126.98568299999999</v>
      </c>
      <c r="J79" s="128">
        <v>148.61522618999999</v>
      </c>
      <c r="K79" s="127"/>
      <c r="L79" s="127"/>
      <c r="M79" s="127"/>
      <c r="N79" s="197"/>
      <c r="O79" s="197"/>
      <c r="P79" s="30"/>
      <c r="Q79" s="128">
        <v>74.662899120000006</v>
      </c>
      <c r="R79" s="128">
        <v>116.90241021</v>
      </c>
      <c r="S79" s="128">
        <v>126.98568299999999</v>
      </c>
      <c r="T79" s="128">
        <v>148.61522618999999</v>
      </c>
      <c r="U79" s="127"/>
      <c r="V79" s="127"/>
      <c r="W79" s="127"/>
      <c r="X79" s="127"/>
      <c r="Y79" s="127"/>
      <c r="Z79" s="426"/>
      <c r="AA79" s="127"/>
      <c r="AB79" s="127"/>
      <c r="AC79" s="127"/>
      <c r="AD79" s="127"/>
      <c r="AE79" s="127"/>
      <c r="AF79" s="127"/>
      <c r="AG79" s="127"/>
      <c r="AH79" s="127"/>
      <c r="AI79" s="127"/>
    </row>
    <row r="80" spans="2:39">
      <c r="C80" s="97" t="s">
        <v>79</v>
      </c>
      <c r="D80" s="487" t="s">
        <v>91</v>
      </c>
      <c r="E80" s="28"/>
      <c r="F80" s="29"/>
      <c r="G80" s="128">
        <v>1.6760608400000001</v>
      </c>
      <c r="H80" s="128">
        <v>1.72801872604</v>
      </c>
      <c r="I80" s="128">
        <v>1.60365307</v>
      </c>
      <c r="J80" s="128">
        <v>1.63267692</v>
      </c>
      <c r="K80" s="127"/>
      <c r="L80" s="127"/>
      <c r="M80" s="127"/>
      <c r="N80" s="197"/>
      <c r="O80" s="197"/>
      <c r="P80" s="30"/>
      <c r="Q80" s="128">
        <v>1.6760608400000001</v>
      </c>
      <c r="R80" s="128">
        <v>1.72801872604</v>
      </c>
      <c r="S80" s="128">
        <v>1.60365307</v>
      </c>
      <c r="T80" s="128">
        <v>1.63267692</v>
      </c>
      <c r="U80" s="127"/>
      <c r="V80" s="127"/>
      <c r="W80" s="127"/>
      <c r="X80" s="127"/>
      <c r="Y80" s="127"/>
      <c r="Z80" s="426"/>
      <c r="AA80" s="127"/>
      <c r="AB80" s="127"/>
      <c r="AC80" s="127"/>
      <c r="AD80" s="127"/>
      <c r="AE80" s="127"/>
      <c r="AF80" s="127"/>
      <c r="AG80" s="127"/>
      <c r="AH80" s="127"/>
      <c r="AI80" s="127"/>
    </row>
    <row r="81" spans="3:35">
      <c r="C81" s="97" t="s">
        <v>105</v>
      </c>
      <c r="D81" s="487" t="s">
        <v>91</v>
      </c>
      <c r="E81" s="28"/>
      <c r="F81" s="29"/>
      <c r="G81" s="128">
        <v>41.054462399999998</v>
      </c>
      <c r="H81" s="128">
        <v>42.540030000000002</v>
      </c>
      <c r="I81" s="128">
        <v>59.842699741466298</v>
      </c>
      <c r="J81" s="128">
        <v>60.152357159999994</v>
      </c>
      <c r="K81" s="127"/>
      <c r="L81" s="127"/>
      <c r="M81" s="127"/>
      <c r="N81" s="197"/>
      <c r="O81" s="197"/>
      <c r="P81" s="30"/>
      <c r="Q81" s="128">
        <v>41.054462399999998</v>
      </c>
      <c r="R81" s="128">
        <v>42.540030000000002</v>
      </c>
      <c r="S81" s="128">
        <v>59.842699741466298</v>
      </c>
      <c r="T81" s="128">
        <v>60.152357159999994</v>
      </c>
      <c r="U81" s="127"/>
      <c r="V81" s="127"/>
      <c r="W81" s="127"/>
      <c r="X81" s="127"/>
      <c r="Y81" s="127"/>
      <c r="Z81" s="426"/>
      <c r="AA81" s="127"/>
      <c r="AB81" s="127"/>
      <c r="AC81" s="127"/>
      <c r="AD81" s="127"/>
      <c r="AE81" s="127"/>
      <c r="AF81" s="127"/>
      <c r="AG81" s="127"/>
      <c r="AH81" s="127"/>
      <c r="AI81" s="127"/>
    </row>
    <row r="82" spans="3:35">
      <c r="C82" s="97" t="s">
        <v>216</v>
      </c>
      <c r="D82" s="487"/>
      <c r="E82" s="28"/>
      <c r="F82" s="29"/>
      <c r="G82" s="128"/>
      <c r="H82" s="128"/>
      <c r="I82" s="128">
        <v>-5.9</v>
      </c>
      <c r="J82" s="128">
        <v>-23.435745270075</v>
      </c>
      <c r="K82" s="127"/>
      <c r="L82" s="127"/>
      <c r="M82" s="127"/>
      <c r="N82" s="197"/>
      <c r="O82" s="197"/>
      <c r="P82" s="30"/>
      <c r="Q82" s="128"/>
      <c r="R82" s="128"/>
      <c r="S82" s="128">
        <v>-5.9</v>
      </c>
      <c r="T82" s="128">
        <v>-23.435745270075</v>
      </c>
      <c r="U82" s="127"/>
      <c r="V82" s="127"/>
      <c r="W82" s="127"/>
      <c r="X82" s="127"/>
      <c r="Y82" s="127"/>
      <c r="Z82" s="426"/>
      <c r="AA82" s="127"/>
      <c r="AB82" s="127"/>
      <c r="AC82" s="127"/>
      <c r="AD82" s="127"/>
      <c r="AE82" s="127"/>
      <c r="AF82" s="127"/>
      <c r="AG82" s="127"/>
      <c r="AH82" s="127"/>
      <c r="AI82" s="127"/>
    </row>
    <row r="83" spans="3:35">
      <c r="C83" s="129" t="s">
        <v>214</v>
      </c>
      <c r="D83" s="489" t="s">
        <v>91</v>
      </c>
      <c r="E83" s="130"/>
      <c r="F83" s="131"/>
      <c r="G83" s="132"/>
      <c r="H83" s="132"/>
      <c r="I83" s="132">
        <v>0.43215258903225801</v>
      </c>
      <c r="J83" s="132">
        <v>-0.95</v>
      </c>
      <c r="K83" s="133"/>
      <c r="L83" s="133"/>
      <c r="M83" s="133"/>
      <c r="N83" s="198"/>
      <c r="O83" s="198"/>
      <c r="P83" s="30"/>
      <c r="Q83" s="132"/>
      <c r="R83" s="132"/>
      <c r="S83" s="132">
        <v>0.43215258903225801</v>
      </c>
      <c r="T83" s="133"/>
      <c r="U83" s="133"/>
      <c r="V83" s="133"/>
      <c r="W83" s="133"/>
      <c r="X83" s="133"/>
      <c r="Y83" s="133"/>
      <c r="Z83" s="426"/>
      <c r="AA83" s="127"/>
      <c r="AB83" s="127"/>
      <c r="AC83" s="127"/>
      <c r="AD83" s="127"/>
      <c r="AE83" s="127"/>
      <c r="AF83" s="127"/>
      <c r="AG83" s="127"/>
      <c r="AH83" s="127"/>
      <c r="AI83" s="127"/>
    </row>
    <row r="84" spans="3:35">
      <c r="C84" s="33"/>
      <c r="D84" s="35" t="s">
        <v>202</v>
      </c>
      <c r="E84" s="33"/>
      <c r="F84" s="33"/>
      <c r="G84" s="120">
        <v>584.13119688253505</v>
      </c>
      <c r="H84" s="120">
        <v>686.29145300000005</v>
      </c>
      <c r="I84" s="120">
        <v>753.72801822999998</v>
      </c>
      <c r="J84" s="120">
        <f>SUM(J76:J83)</f>
        <v>808.18596082376894</v>
      </c>
      <c r="K84" s="120"/>
      <c r="L84" s="120"/>
      <c r="M84" s="120"/>
      <c r="N84" s="120"/>
      <c r="O84" s="120"/>
      <c r="P84" s="163"/>
      <c r="Q84" s="120">
        <v>584.13119688253505</v>
      </c>
      <c r="R84" s="120">
        <v>686.42423825603998</v>
      </c>
      <c r="S84" s="120">
        <v>753.8354124714665</v>
      </c>
      <c r="T84" s="120">
        <v>809.13596082376898</v>
      </c>
      <c r="U84" s="120"/>
      <c r="V84" s="120"/>
      <c r="W84" s="120"/>
      <c r="X84" s="120"/>
      <c r="Y84" s="92"/>
      <c r="Z84" s="162"/>
      <c r="AA84" s="98"/>
      <c r="AB84" s="98"/>
      <c r="AC84" s="98"/>
      <c r="AD84" s="98"/>
      <c r="AE84" s="98"/>
      <c r="AF84" s="98"/>
      <c r="AG84" s="98"/>
      <c r="AH84" s="98"/>
      <c r="AI84" s="98"/>
    </row>
    <row r="85" spans="3:35">
      <c r="G85" s="15"/>
      <c r="H85" s="15"/>
      <c r="I85" s="25"/>
      <c r="J85" s="25"/>
      <c r="K85" s="25"/>
      <c r="L85" s="25"/>
      <c r="M85" s="15"/>
      <c r="N85" s="15"/>
      <c r="O85" s="15"/>
    </row>
    <row r="86" spans="3:35">
      <c r="G86" s="15"/>
      <c r="H86" s="15"/>
      <c r="I86" s="25"/>
      <c r="J86" s="25"/>
      <c r="K86" s="25"/>
      <c r="L86" s="25"/>
      <c r="M86" s="15"/>
      <c r="N86" s="15"/>
      <c r="O86" s="15"/>
    </row>
    <row r="87" spans="3:35">
      <c r="G87" s="15"/>
      <c r="H87" s="15"/>
      <c r="I87" s="25"/>
      <c r="J87" s="25"/>
      <c r="K87" s="25"/>
      <c r="L87" s="25"/>
      <c r="M87" s="15"/>
      <c r="N87" s="15"/>
      <c r="O87" s="15"/>
    </row>
    <row r="88" spans="3:35">
      <c r="G88" s="15"/>
      <c r="H88" s="15"/>
      <c r="I88" s="25"/>
      <c r="J88" s="409"/>
      <c r="K88" s="25"/>
      <c r="L88" s="25"/>
      <c r="M88" s="15"/>
      <c r="N88" s="15"/>
      <c r="O88" s="15"/>
    </row>
    <row r="89" spans="3:35">
      <c r="G89" s="15"/>
      <c r="H89" s="15"/>
      <c r="I89" s="25"/>
      <c r="J89" s="25"/>
      <c r="K89" s="25"/>
      <c r="L89" s="25"/>
      <c r="M89" s="15"/>
      <c r="N89" s="15"/>
      <c r="O89" s="15"/>
    </row>
    <row r="90" spans="3:35">
      <c r="G90" s="15"/>
      <c r="H90" s="15"/>
      <c r="I90" s="25"/>
      <c r="J90" s="25"/>
      <c r="K90" s="25"/>
      <c r="L90" s="25"/>
      <c r="M90" s="15"/>
      <c r="N90" s="15"/>
      <c r="O90" s="15"/>
    </row>
    <row r="91" spans="3:35">
      <c r="I91" s="25"/>
      <c r="J91" s="25"/>
      <c r="K91" s="25"/>
      <c r="L91" s="25"/>
      <c r="M91" s="15"/>
      <c r="N91" s="15"/>
      <c r="O91" s="15"/>
    </row>
    <row r="92" spans="3:35">
      <c r="I92" s="25"/>
      <c r="J92" s="25"/>
      <c r="K92" s="25"/>
      <c r="L92" s="25"/>
      <c r="M92" s="15"/>
      <c r="N92" s="15"/>
      <c r="O92" s="15"/>
    </row>
    <row r="93" spans="3:35">
      <c r="I93" s="25"/>
      <c r="J93" s="25"/>
      <c r="K93" s="25"/>
      <c r="L93" s="25"/>
      <c r="M93" s="15"/>
      <c r="N93" s="15"/>
      <c r="O93" s="15"/>
    </row>
    <row r="94" spans="3:35">
      <c r="I94" s="25"/>
      <c r="J94" s="25"/>
      <c r="K94" s="25"/>
      <c r="L94" s="25"/>
      <c r="M94" s="15"/>
      <c r="N94" s="15"/>
      <c r="O94" s="15"/>
    </row>
  </sheetData>
  <mergeCells count="1">
    <mergeCell ref="G7:N7"/>
  </mergeCells>
  <pageMargins left="0.70866141732283472" right="0.70866141732283472" top="0.74803149606299213" bottom="0.74803149606299213" header="0.31496062992125984" footer="0.31496062992125984"/>
  <pageSetup paperSize="8" scale="57"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N58"/>
  <sheetViews>
    <sheetView showGridLines="0" zoomScaleNormal="100" workbookViewId="0">
      <pane xSplit="5" ySplit="9" topLeftCell="F10" activePane="bottomRight" state="frozen"/>
      <selection pane="topRight" activeCell="F1" sqref="F1"/>
      <selection pane="bottomLeft" activeCell="A10" sqref="A10"/>
      <selection pane="bottomRight" activeCell="C10" sqref="C10"/>
    </sheetView>
  </sheetViews>
  <sheetFormatPr defaultRowHeight="12.75"/>
  <cols>
    <col min="1" max="1" width="3.28515625" style="232" customWidth="1"/>
    <col min="2" max="2" width="3.5703125" style="221" customWidth="1"/>
    <col min="3" max="3" width="48.140625" style="232" customWidth="1"/>
    <col min="4" max="4" width="12.85546875" style="232" customWidth="1"/>
    <col min="5" max="5" width="4.5703125" style="233" customWidth="1"/>
    <col min="6" max="6" width="10.5703125" style="234" customWidth="1"/>
    <col min="7" max="9" width="7.5703125" style="234" customWidth="1"/>
    <col min="10" max="10" width="9" style="234" bestFit="1" customWidth="1"/>
    <col min="11" max="11" width="11.42578125" style="234" customWidth="1"/>
    <col min="12" max="14" width="8.7109375" style="234" customWidth="1"/>
    <col min="15" max="15" width="10" style="234" bestFit="1" customWidth="1"/>
    <col min="16" max="16" width="3.42578125" style="234" customWidth="1"/>
    <col min="17" max="18" width="12" style="232" customWidth="1"/>
    <col min="19" max="22" width="12" style="236" customWidth="1"/>
    <col min="23" max="25" width="12" style="232" customWidth="1"/>
    <col min="26" max="26" width="6.85546875" style="232" customWidth="1"/>
    <col min="27" max="28" width="7.5703125" style="232" bestFit="1" customWidth="1"/>
    <col min="29" max="29" width="10.140625" style="232" bestFit="1" customWidth="1"/>
    <col min="30" max="34" width="8.7109375" style="232" bestFit="1" customWidth="1"/>
    <col min="35" max="35" width="8.7109375" style="232" customWidth="1"/>
    <col min="36" max="36" width="9.140625" style="232"/>
    <col min="37" max="37" width="82.42578125" style="232" customWidth="1"/>
    <col min="38" max="38" width="9.140625" style="232"/>
    <col min="39" max="39" width="97.140625" style="232" customWidth="1"/>
    <col min="40" max="251" width="9.140625" style="232"/>
    <col min="252" max="252" width="1.7109375" style="232" customWidth="1"/>
    <col min="253" max="253" width="33.42578125" style="232" customWidth="1"/>
    <col min="254" max="254" width="15.28515625" style="232" customWidth="1"/>
    <col min="255" max="255" width="1.140625" style="232" customWidth="1"/>
    <col min="256" max="263" width="12" style="232" customWidth="1"/>
    <col min="264" max="264" width="1.7109375" style="232" customWidth="1"/>
    <col min="265" max="266" width="9.140625" style="232"/>
    <col min="267" max="290" width="0" style="232" hidden="1" customWidth="1"/>
    <col min="291" max="507" width="9.140625" style="232"/>
    <col min="508" max="508" width="1.7109375" style="232" customWidth="1"/>
    <col min="509" max="509" width="33.42578125" style="232" customWidth="1"/>
    <col min="510" max="510" width="15.28515625" style="232" customWidth="1"/>
    <col min="511" max="511" width="1.140625" style="232" customWidth="1"/>
    <col min="512" max="519" width="12" style="232" customWidth="1"/>
    <col min="520" max="520" width="1.7109375" style="232" customWidth="1"/>
    <col min="521" max="522" width="9.140625" style="232"/>
    <col min="523" max="546" width="0" style="232" hidden="1" customWidth="1"/>
    <col min="547" max="763" width="9.140625" style="232"/>
    <col min="764" max="764" width="1.7109375" style="232" customWidth="1"/>
    <col min="765" max="765" width="33.42578125" style="232" customWidth="1"/>
    <col min="766" max="766" width="15.28515625" style="232" customWidth="1"/>
    <col min="767" max="767" width="1.140625" style="232" customWidth="1"/>
    <col min="768" max="775" width="12" style="232" customWidth="1"/>
    <col min="776" max="776" width="1.7109375" style="232" customWidth="1"/>
    <col min="777" max="778" width="9.140625" style="232"/>
    <col min="779" max="802" width="0" style="232" hidden="1" customWidth="1"/>
    <col min="803" max="1019" width="9.140625" style="232"/>
    <col min="1020" max="1020" width="1.7109375" style="232" customWidth="1"/>
    <col min="1021" max="1021" width="33.42578125" style="232" customWidth="1"/>
    <col min="1022" max="1022" width="15.28515625" style="232" customWidth="1"/>
    <col min="1023" max="1023" width="1.140625" style="232" customWidth="1"/>
    <col min="1024" max="1031" width="12" style="232" customWidth="1"/>
    <col min="1032" max="1032" width="1.7109375" style="232" customWidth="1"/>
    <col min="1033" max="1034" width="9.140625" style="232"/>
    <col min="1035" max="1058" width="0" style="232" hidden="1" customWidth="1"/>
    <col min="1059" max="1275" width="9.140625" style="232"/>
    <col min="1276" max="1276" width="1.7109375" style="232" customWidth="1"/>
    <col min="1277" max="1277" width="33.42578125" style="232" customWidth="1"/>
    <col min="1278" max="1278" width="15.28515625" style="232" customWidth="1"/>
    <col min="1279" max="1279" width="1.140625" style="232" customWidth="1"/>
    <col min="1280" max="1287" width="12" style="232" customWidth="1"/>
    <col min="1288" max="1288" width="1.7109375" style="232" customWidth="1"/>
    <col min="1289" max="1290" width="9.140625" style="232"/>
    <col min="1291" max="1314" width="0" style="232" hidden="1" customWidth="1"/>
    <col min="1315" max="1531" width="9.140625" style="232"/>
    <col min="1532" max="1532" width="1.7109375" style="232" customWidth="1"/>
    <col min="1533" max="1533" width="33.42578125" style="232" customWidth="1"/>
    <col min="1534" max="1534" width="15.28515625" style="232" customWidth="1"/>
    <col min="1535" max="1535" width="1.140625" style="232" customWidth="1"/>
    <col min="1536" max="1543" width="12" style="232" customWidth="1"/>
    <col min="1544" max="1544" width="1.7109375" style="232" customWidth="1"/>
    <col min="1545" max="1546" width="9.140625" style="232"/>
    <col min="1547" max="1570" width="0" style="232" hidden="1" customWidth="1"/>
    <col min="1571" max="1787" width="9.140625" style="232"/>
    <col min="1788" max="1788" width="1.7109375" style="232" customWidth="1"/>
    <col min="1789" max="1789" width="33.42578125" style="232" customWidth="1"/>
    <col min="1790" max="1790" width="15.28515625" style="232" customWidth="1"/>
    <col min="1791" max="1791" width="1.140625" style="232" customWidth="1"/>
    <col min="1792" max="1799" width="12" style="232" customWidth="1"/>
    <col min="1800" max="1800" width="1.7109375" style="232" customWidth="1"/>
    <col min="1801" max="1802" width="9.140625" style="232"/>
    <col min="1803" max="1826" width="0" style="232" hidden="1" customWidth="1"/>
    <col min="1827" max="2043" width="9.140625" style="232"/>
    <col min="2044" max="2044" width="1.7109375" style="232" customWidth="1"/>
    <col min="2045" max="2045" width="33.42578125" style="232" customWidth="1"/>
    <col min="2046" max="2046" width="15.28515625" style="232" customWidth="1"/>
    <col min="2047" max="2047" width="1.140625" style="232" customWidth="1"/>
    <col min="2048" max="2055" width="12" style="232" customWidth="1"/>
    <col min="2056" max="2056" width="1.7109375" style="232" customWidth="1"/>
    <col min="2057" max="2058" width="9.140625" style="232"/>
    <col min="2059" max="2082" width="0" style="232" hidden="1" customWidth="1"/>
    <col min="2083" max="2299" width="9.140625" style="232"/>
    <col min="2300" max="2300" width="1.7109375" style="232" customWidth="1"/>
    <col min="2301" max="2301" width="33.42578125" style="232" customWidth="1"/>
    <col min="2302" max="2302" width="15.28515625" style="232" customWidth="1"/>
    <col min="2303" max="2303" width="1.140625" style="232" customWidth="1"/>
    <col min="2304" max="2311" width="12" style="232" customWidth="1"/>
    <col min="2312" max="2312" width="1.7109375" style="232" customWidth="1"/>
    <col min="2313" max="2314" width="9.140625" style="232"/>
    <col min="2315" max="2338" width="0" style="232" hidden="1" customWidth="1"/>
    <col min="2339" max="2555" width="9.140625" style="232"/>
    <col min="2556" max="2556" width="1.7109375" style="232" customWidth="1"/>
    <col min="2557" max="2557" width="33.42578125" style="232" customWidth="1"/>
    <col min="2558" max="2558" width="15.28515625" style="232" customWidth="1"/>
    <col min="2559" max="2559" width="1.140625" style="232" customWidth="1"/>
    <col min="2560" max="2567" width="12" style="232" customWidth="1"/>
    <col min="2568" max="2568" width="1.7109375" style="232" customWidth="1"/>
    <col min="2569" max="2570" width="9.140625" style="232"/>
    <col min="2571" max="2594" width="0" style="232" hidden="1" customWidth="1"/>
    <col min="2595" max="2811" width="9.140625" style="232"/>
    <col min="2812" max="2812" width="1.7109375" style="232" customWidth="1"/>
    <col min="2813" max="2813" width="33.42578125" style="232" customWidth="1"/>
    <col min="2814" max="2814" width="15.28515625" style="232" customWidth="1"/>
    <col min="2815" max="2815" width="1.140625" style="232" customWidth="1"/>
    <col min="2816" max="2823" width="12" style="232" customWidth="1"/>
    <col min="2824" max="2824" width="1.7109375" style="232" customWidth="1"/>
    <col min="2825" max="2826" width="9.140625" style="232"/>
    <col min="2827" max="2850" width="0" style="232" hidden="1" customWidth="1"/>
    <col min="2851" max="3067" width="9.140625" style="232"/>
    <col min="3068" max="3068" width="1.7109375" style="232" customWidth="1"/>
    <col min="3069" max="3069" width="33.42578125" style="232" customWidth="1"/>
    <col min="3070" max="3070" width="15.28515625" style="232" customWidth="1"/>
    <col min="3071" max="3071" width="1.140625" style="232" customWidth="1"/>
    <col min="3072" max="3079" width="12" style="232" customWidth="1"/>
    <col min="3080" max="3080" width="1.7109375" style="232" customWidth="1"/>
    <col min="3081" max="3082" width="9.140625" style="232"/>
    <col min="3083" max="3106" width="0" style="232" hidden="1" customWidth="1"/>
    <col min="3107" max="3323" width="9.140625" style="232"/>
    <col min="3324" max="3324" width="1.7109375" style="232" customWidth="1"/>
    <col min="3325" max="3325" width="33.42578125" style="232" customWidth="1"/>
    <col min="3326" max="3326" width="15.28515625" style="232" customWidth="1"/>
    <col min="3327" max="3327" width="1.140625" style="232" customWidth="1"/>
    <col min="3328" max="3335" width="12" style="232" customWidth="1"/>
    <col min="3336" max="3336" width="1.7109375" style="232" customWidth="1"/>
    <col min="3337" max="3338" width="9.140625" style="232"/>
    <col min="3339" max="3362" width="0" style="232" hidden="1" customWidth="1"/>
    <col min="3363" max="3579" width="9.140625" style="232"/>
    <col min="3580" max="3580" width="1.7109375" style="232" customWidth="1"/>
    <col min="3581" max="3581" width="33.42578125" style="232" customWidth="1"/>
    <col min="3582" max="3582" width="15.28515625" style="232" customWidth="1"/>
    <col min="3583" max="3583" width="1.140625" style="232" customWidth="1"/>
    <col min="3584" max="3591" width="12" style="232" customWidth="1"/>
    <col min="3592" max="3592" width="1.7109375" style="232" customWidth="1"/>
    <col min="3593" max="3594" width="9.140625" style="232"/>
    <col min="3595" max="3618" width="0" style="232" hidden="1" customWidth="1"/>
    <col min="3619" max="3835" width="9.140625" style="232"/>
    <col min="3836" max="3836" width="1.7109375" style="232" customWidth="1"/>
    <col min="3837" max="3837" width="33.42578125" style="232" customWidth="1"/>
    <col min="3838" max="3838" width="15.28515625" style="232" customWidth="1"/>
    <col min="3839" max="3839" width="1.140625" style="232" customWidth="1"/>
    <col min="3840" max="3847" width="12" style="232" customWidth="1"/>
    <col min="3848" max="3848" width="1.7109375" style="232" customWidth="1"/>
    <col min="3849" max="3850" width="9.140625" style="232"/>
    <col min="3851" max="3874" width="0" style="232" hidden="1" customWidth="1"/>
    <col min="3875" max="4091" width="9.140625" style="232"/>
    <col min="4092" max="4092" width="1.7109375" style="232" customWidth="1"/>
    <col min="4093" max="4093" width="33.42578125" style="232" customWidth="1"/>
    <col min="4094" max="4094" width="15.28515625" style="232" customWidth="1"/>
    <col min="4095" max="4095" width="1.140625" style="232" customWidth="1"/>
    <col min="4096" max="4103" width="12" style="232" customWidth="1"/>
    <col min="4104" max="4104" width="1.7109375" style="232" customWidth="1"/>
    <col min="4105" max="4106" width="9.140625" style="232"/>
    <col min="4107" max="4130" width="0" style="232" hidden="1" customWidth="1"/>
    <col min="4131" max="4347" width="9.140625" style="232"/>
    <col min="4348" max="4348" width="1.7109375" style="232" customWidth="1"/>
    <col min="4349" max="4349" width="33.42578125" style="232" customWidth="1"/>
    <col min="4350" max="4350" width="15.28515625" style="232" customWidth="1"/>
    <col min="4351" max="4351" width="1.140625" style="232" customWidth="1"/>
    <col min="4352" max="4359" width="12" style="232" customWidth="1"/>
    <col min="4360" max="4360" width="1.7109375" style="232" customWidth="1"/>
    <col min="4361" max="4362" width="9.140625" style="232"/>
    <col min="4363" max="4386" width="0" style="232" hidden="1" customWidth="1"/>
    <col min="4387" max="4603" width="9.140625" style="232"/>
    <col min="4604" max="4604" width="1.7109375" style="232" customWidth="1"/>
    <col min="4605" max="4605" width="33.42578125" style="232" customWidth="1"/>
    <col min="4606" max="4606" width="15.28515625" style="232" customWidth="1"/>
    <col min="4607" max="4607" width="1.140625" style="232" customWidth="1"/>
    <col min="4608" max="4615" width="12" style="232" customWidth="1"/>
    <col min="4616" max="4616" width="1.7109375" style="232" customWidth="1"/>
    <col min="4617" max="4618" width="9.140625" style="232"/>
    <col min="4619" max="4642" width="0" style="232" hidden="1" customWidth="1"/>
    <col min="4643" max="4859" width="9.140625" style="232"/>
    <col min="4860" max="4860" width="1.7109375" style="232" customWidth="1"/>
    <col min="4861" max="4861" width="33.42578125" style="232" customWidth="1"/>
    <col min="4862" max="4862" width="15.28515625" style="232" customWidth="1"/>
    <col min="4863" max="4863" width="1.140625" style="232" customWidth="1"/>
    <col min="4864" max="4871" width="12" style="232" customWidth="1"/>
    <col min="4872" max="4872" width="1.7109375" style="232" customWidth="1"/>
    <col min="4873" max="4874" width="9.140625" style="232"/>
    <col min="4875" max="4898" width="0" style="232" hidden="1" customWidth="1"/>
    <col min="4899" max="5115" width="9.140625" style="232"/>
    <col min="5116" max="5116" width="1.7109375" style="232" customWidth="1"/>
    <col min="5117" max="5117" width="33.42578125" style="232" customWidth="1"/>
    <col min="5118" max="5118" width="15.28515625" style="232" customWidth="1"/>
    <col min="5119" max="5119" width="1.140625" style="232" customWidth="1"/>
    <col min="5120" max="5127" width="12" style="232" customWidth="1"/>
    <col min="5128" max="5128" width="1.7109375" style="232" customWidth="1"/>
    <col min="5129" max="5130" width="9.140625" style="232"/>
    <col min="5131" max="5154" width="0" style="232" hidden="1" customWidth="1"/>
    <col min="5155" max="5371" width="9.140625" style="232"/>
    <col min="5372" max="5372" width="1.7109375" style="232" customWidth="1"/>
    <col min="5373" max="5373" width="33.42578125" style="232" customWidth="1"/>
    <col min="5374" max="5374" width="15.28515625" style="232" customWidth="1"/>
    <col min="5375" max="5375" width="1.140625" style="232" customWidth="1"/>
    <col min="5376" max="5383" width="12" style="232" customWidth="1"/>
    <col min="5384" max="5384" width="1.7109375" style="232" customWidth="1"/>
    <col min="5385" max="5386" width="9.140625" style="232"/>
    <col min="5387" max="5410" width="0" style="232" hidden="1" customWidth="1"/>
    <col min="5411" max="5627" width="9.140625" style="232"/>
    <col min="5628" max="5628" width="1.7109375" style="232" customWidth="1"/>
    <col min="5629" max="5629" width="33.42578125" style="232" customWidth="1"/>
    <col min="5630" max="5630" width="15.28515625" style="232" customWidth="1"/>
    <col min="5631" max="5631" width="1.140625" style="232" customWidth="1"/>
    <col min="5632" max="5639" width="12" style="232" customWidth="1"/>
    <col min="5640" max="5640" width="1.7109375" style="232" customWidth="1"/>
    <col min="5641" max="5642" width="9.140625" style="232"/>
    <col min="5643" max="5666" width="0" style="232" hidden="1" customWidth="1"/>
    <col min="5667" max="5883" width="9.140625" style="232"/>
    <col min="5884" max="5884" width="1.7109375" style="232" customWidth="1"/>
    <col min="5885" max="5885" width="33.42578125" style="232" customWidth="1"/>
    <col min="5886" max="5886" width="15.28515625" style="232" customWidth="1"/>
    <col min="5887" max="5887" width="1.140625" style="232" customWidth="1"/>
    <col min="5888" max="5895" width="12" style="232" customWidth="1"/>
    <col min="5896" max="5896" width="1.7109375" style="232" customWidth="1"/>
    <col min="5897" max="5898" width="9.140625" style="232"/>
    <col min="5899" max="5922" width="0" style="232" hidden="1" customWidth="1"/>
    <col min="5923" max="6139" width="9.140625" style="232"/>
    <col min="6140" max="6140" width="1.7109375" style="232" customWidth="1"/>
    <col min="6141" max="6141" width="33.42578125" style="232" customWidth="1"/>
    <col min="6142" max="6142" width="15.28515625" style="232" customWidth="1"/>
    <col min="6143" max="6143" width="1.140625" style="232" customWidth="1"/>
    <col min="6144" max="6151" width="12" style="232" customWidth="1"/>
    <col min="6152" max="6152" width="1.7109375" style="232" customWidth="1"/>
    <col min="6153" max="6154" width="9.140625" style="232"/>
    <col min="6155" max="6178" width="0" style="232" hidden="1" customWidth="1"/>
    <col min="6179" max="6395" width="9.140625" style="232"/>
    <col min="6396" max="6396" width="1.7109375" style="232" customWidth="1"/>
    <col min="6397" max="6397" width="33.42578125" style="232" customWidth="1"/>
    <col min="6398" max="6398" width="15.28515625" style="232" customWidth="1"/>
    <col min="6399" max="6399" width="1.140625" style="232" customWidth="1"/>
    <col min="6400" max="6407" width="12" style="232" customWidth="1"/>
    <col min="6408" max="6408" width="1.7109375" style="232" customWidth="1"/>
    <col min="6409" max="6410" width="9.140625" style="232"/>
    <col min="6411" max="6434" width="0" style="232" hidden="1" customWidth="1"/>
    <col min="6435" max="6651" width="9.140625" style="232"/>
    <col min="6652" max="6652" width="1.7109375" style="232" customWidth="1"/>
    <col min="6653" max="6653" width="33.42578125" style="232" customWidth="1"/>
    <col min="6654" max="6654" width="15.28515625" style="232" customWidth="1"/>
    <col min="6655" max="6655" width="1.140625" style="232" customWidth="1"/>
    <col min="6656" max="6663" width="12" style="232" customWidth="1"/>
    <col min="6664" max="6664" width="1.7109375" style="232" customWidth="1"/>
    <col min="6665" max="6666" width="9.140625" style="232"/>
    <col min="6667" max="6690" width="0" style="232" hidden="1" customWidth="1"/>
    <col min="6691" max="6907" width="9.140625" style="232"/>
    <col min="6908" max="6908" width="1.7109375" style="232" customWidth="1"/>
    <col min="6909" max="6909" width="33.42578125" style="232" customWidth="1"/>
    <col min="6910" max="6910" width="15.28515625" style="232" customWidth="1"/>
    <col min="6911" max="6911" width="1.140625" style="232" customWidth="1"/>
    <col min="6912" max="6919" width="12" style="232" customWidth="1"/>
    <col min="6920" max="6920" width="1.7109375" style="232" customWidth="1"/>
    <col min="6921" max="6922" width="9.140625" style="232"/>
    <col min="6923" max="6946" width="0" style="232" hidden="1" customWidth="1"/>
    <col min="6947" max="7163" width="9.140625" style="232"/>
    <col min="7164" max="7164" width="1.7109375" style="232" customWidth="1"/>
    <col min="7165" max="7165" width="33.42578125" style="232" customWidth="1"/>
    <col min="7166" max="7166" width="15.28515625" style="232" customWidth="1"/>
    <col min="7167" max="7167" width="1.140625" style="232" customWidth="1"/>
    <col min="7168" max="7175" width="12" style="232" customWidth="1"/>
    <col min="7176" max="7176" width="1.7109375" style="232" customWidth="1"/>
    <col min="7177" max="7178" width="9.140625" style="232"/>
    <col min="7179" max="7202" width="0" style="232" hidden="1" customWidth="1"/>
    <col min="7203" max="7419" width="9.140625" style="232"/>
    <col min="7420" max="7420" width="1.7109375" style="232" customWidth="1"/>
    <col min="7421" max="7421" width="33.42578125" style="232" customWidth="1"/>
    <col min="7422" max="7422" width="15.28515625" style="232" customWidth="1"/>
    <col min="7423" max="7423" width="1.140625" style="232" customWidth="1"/>
    <col min="7424" max="7431" width="12" style="232" customWidth="1"/>
    <col min="7432" max="7432" width="1.7109375" style="232" customWidth="1"/>
    <col min="7433" max="7434" width="9.140625" style="232"/>
    <col min="7435" max="7458" width="0" style="232" hidden="1" customWidth="1"/>
    <col min="7459" max="7675" width="9.140625" style="232"/>
    <col min="7676" max="7676" width="1.7109375" style="232" customWidth="1"/>
    <col min="7677" max="7677" width="33.42578125" style="232" customWidth="1"/>
    <col min="7678" max="7678" width="15.28515625" style="232" customWidth="1"/>
    <col min="7679" max="7679" width="1.140625" style="232" customWidth="1"/>
    <col min="7680" max="7687" width="12" style="232" customWidth="1"/>
    <col min="7688" max="7688" width="1.7109375" style="232" customWidth="1"/>
    <col min="7689" max="7690" width="9.140625" style="232"/>
    <col min="7691" max="7714" width="0" style="232" hidden="1" customWidth="1"/>
    <col min="7715" max="7931" width="9.140625" style="232"/>
    <col min="7932" max="7932" width="1.7109375" style="232" customWidth="1"/>
    <col min="7933" max="7933" width="33.42578125" style="232" customWidth="1"/>
    <col min="7934" max="7934" width="15.28515625" style="232" customWidth="1"/>
    <col min="7935" max="7935" width="1.140625" style="232" customWidth="1"/>
    <col min="7936" max="7943" width="12" style="232" customWidth="1"/>
    <col min="7944" max="7944" width="1.7109375" style="232" customWidth="1"/>
    <col min="7945" max="7946" width="9.140625" style="232"/>
    <col min="7947" max="7970" width="0" style="232" hidden="1" customWidth="1"/>
    <col min="7971" max="8187" width="9.140625" style="232"/>
    <col min="8188" max="8188" width="1.7109375" style="232" customWidth="1"/>
    <col min="8189" max="8189" width="33.42578125" style="232" customWidth="1"/>
    <col min="8190" max="8190" width="15.28515625" style="232" customWidth="1"/>
    <col min="8191" max="8191" width="1.140625" style="232" customWidth="1"/>
    <col min="8192" max="8199" width="12" style="232" customWidth="1"/>
    <col min="8200" max="8200" width="1.7109375" style="232" customWidth="1"/>
    <col min="8201" max="8202" width="9.140625" style="232"/>
    <col min="8203" max="8226" width="0" style="232" hidden="1" customWidth="1"/>
    <col min="8227" max="8443" width="9.140625" style="232"/>
    <col min="8444" max="8444" width="1.7109375" style="232" customWidth="1"/>
    <col min="8445" max="8445" width="33.42578125" style="232" customWidth="1"/>
    <col min="8446" max="8446" width="15.28515625" style="232" customWidth="1"/>
    <col min="8447" max="8447" width="1.140625" style="232" customWidth="1"/>
    <col min="8448" max="8455" width="12" style="232" customWidth="1"/>
    <col min="8456" max="8456" width="1.7109375" style="232" customWidth="1"/>
    <col min="8457" max="8458" width="9.140625" style="232"/>
    <col min="8459" max="8482" width="0" style="232" hidden="1" customWidth="1"/>
    <col min="8483" max="8699" width="9.140625" style="232"/>
    <col min="8700" max="8700" width="1.7109375" style="232" customWidth="1"/>
    <col min="8701" max="8701" width="33.42578125" style="232" customWidth="1"/>
    <col min="8702" max="8702" width="15.28515625" style="232" customWidth="1"/>
    <col min="8703" max="8703" width="1.140625" style="232" customWidth="1"/>
    <col min="8704" max="8711" width="12" style="232" customWidth="1"/>
    <col min="8712" max="8712" width="1.7109375" style="232" customWidth="1"/>
    <col min="8713" max="8714" width="9.140625" style="232"/>
    <col min="8715" max="8738" width="0" style="232" hidden="1" customWidth="1"/>
    <col min="8739" max="8955" width="9.140625" style="232"/>
    <col min="8956" max="8956" width="1.7109375" style="232" customWidth="1"/>
    <col min="8957" max="8957" width="33.42578125" style="232" customWidth="1"/>
    <col min="8958" max="8958" width="15.28515625" style="232" customWidth="1"/>
    <col min="8959" max="8959" width="1.140625" style="232" customWidth="1"/>
    <col min="8960" max="8967" width="12" style="232" customWidth="1"/>
    <col min="8968" max="8968" width="1.7109375" style="232" customWidth="1"/>
    <col min="8969" max="8970" width="9.140625" style="232"/>
    <col min="8971" max="8994" width="0" style="232" hidden="1" customWidth="1"/>
    <col min="8995" max="9211" width="9.140625" style="232"/>
    <col min="9212" max="9212" width="1.7109375" style="232" customWidth="1"/>
    <col min="9213" max="9213" width="33.42578125" style="232" customWidth="1"/>
    <col min="9214" max="9214" width="15.28515625" style="232" customWidth="1"/>
    <col min="9215" max="9215" width="1.140625" style="232" customWidth="1"/>
    <col min="9216" max="9223" width="12" style="232" customWidth="1"/>
    <col min="9224" max="9224" width="1.7109375" style="232" customWidth="1"/>
    <col min="9225" max="9226" width="9.140625" style="232"/>
    <col min="9227" max="9250" width="0" style="232" hidden="1" customWidth="1"/>
    <col min="9251" max="9467" width="9.140625" style="232"/>
    <col min="9468" max="9468" width="1.7109375" style="232" customWidth="1"/>
    <col min="9469" max="9469" width="33.42578125" style="232" customWidth="1"/>
    <col min="9470" max="9470" width="15.28515625" style="232" customWidth="1"/>
    <col min="9471" max="9471" width="1.140625" style="232" customWidth="1"/>
    <col min="9472" max="9479" width="12" style="232" customWidth="1"/>
    <col min="9480" max="9480" width="1.7109375" style="232" customWidth="1"/>
    <col min="9481" max="9482" width="9.140625" style="232"/>
    <col min="9483" max="9506" width="0" style="232" hidden="1" customWidth="1"/>
    <col min="9507" max="9723" width="9.140625" style="232"/>
    <col min="9724" max="9724" width="1.7109375" style="232" customWidth="1"/>
    <col min="9725" max="9725" width="33.42578125" style="232" customWidth="1"/>
    <col min="9726" max="9726" width="15.28515625" style="232" customWidth="1"/>
    <col min="9727" max="9727" width="1.140625" style="232" customWidth="1"/>
    <col min="9728" max="9735" width="12" style="232" customWidth="1"/>
    <col min="9736" max="9736" width="1.7109375" style="232" customWidth="1"/>
    <col min="9737" max="9738" width="9.140625" style="232"/>
    <col min="9739" max="9762" width="0" style="232" hidden="1" customWidth="1"/>
    <col min="9763" max="9979" width="9.140625" style="232"/>
    <col min="9980" max="9980" width="1.7109375" style="232" customWidth="1"/>
    <col min="9981" max="9981" width="33.42578125" style="232" customWidth="1"/>
    <col min="9982" max="9982" width="15.28515625" style="232" customWidth="1"/>
    <col min="9983" max="9983" width="1.140625" style="232" customWidth="1"/>
    <col min="9984" max="9991" width="12" style="232" customWidth="1"/>
    <col min="9992" max="9992" width="1.7109375" style="232" customWidth="1"/>
    <col min="9993" max="9994" width="9.140625" style="232"/>
    <col min="9995" max="10018" width="0" style="232" hidden="1" customWidth="1"/>
    <col min="10019" max="10235" width="9.140625" style="232"/>
    <col min="10236" max="10236" width="1.7109375" style="232" customWidth="1"/>
    <col min="10237" max="10237" width="33.42578125" style="232" customWidth="1"/>
    <col min="10238" max="10238" width="15.28515625" style="232" customWidth="1"/>
    <col min="10239" max="10239" width="1.140625" style="232" customWidth="1"/>
    <col min="10240" max="10247" width="12" style="232" customWidth="1"/>
    <col min="10248" max="10248" width="1.7109375" style="232" customWidth="1"/>
    <col min="10249" max="10250" width="9.140625" style="232"/>
    <col min="10251" max="10274" width="0" style="232" hidden="1" customWidth="1"/>
    <col min="10275" max="10491" width="9.140625" style="232"/>
    <col min="10492" max="10492" width="1.7109375" style="232" customWidth="1"/>
    <col min="10493" max="10493" width="33.42578125" style="232" customWidth="1"/>
    <col min="10494" max="10494" width="15.28515625" style="232" customWidth="1"/>
    <col min="10495" max="10495" width="1.140625" style="232" customWidth="1"/>
    <col min="10496" max="10503" width="12" style="232" customWidth="1"/>
    <col min="10504" max="10504" width="1.7109375" style="232" customWidth="1"/>
    <col min="10505" max="10506" width="9.140625" style="232"/>
    <col min="10507" max="10530" width="0" style="232" hidden="1" customWidth="1"/>
    <col min="10531" max="10747" width="9.140625" style="232"/>
    <col min="10748" max="10748" width="1.7109375" style="232" customWidth="1"/>
    <col min="10749" max="10749" width="33.42578125" style="232" customWidth="1"/>
    <col min="10750" max="10750" width="15.28515625" style="232" customWidth="1"/>
    <col min="10751" max="10751" width="1.140625" style="232" customWidth="1"/>
    <col min="10752" max="10759" width="12" style="232" customWidth="1"/>
    <col min="10760" max="10760" width="1.7109375" style="232" customWidth="1"/>
    <col min="10761" max="10762" width="9.140625" style="232"/>
    <col min="10763" max="10786" width="0" style="232" hidden="1" customWidth="1"/>
    <col min="10787" max="11003" width="9.140625" style="232"/>
    <col min="11004" max="11004" width="1.7109375" style="232" customWidth="1"/>
    <col min="11005" max="11005" width="33.42578125" style="232" customWidth="1"/>
    <col min="11006" max="11006" width="15.28515625" style="232" customWidth="1"/>
    <col min="11007" max="11007" width="1.140625" style="232" customWidth="1"/>
    <col min="11008" max="11015" width="12" style="232" customWidth="1"/>
    <col min="11016" max="11016" width="1.7109375" style="232" customWidth="1"/>
    <col min="11017" max="11018" width="9.140625" style="232"/>
    <col min="11019" max="11042" width="0" style="232" hidden="1" customWidth="1"/>
    <col min="11043" max="11259" width="9.140625" style="232"/>
    <col min="11260" max="11260" width="1.7109375" style="232" customWidth="1"/>
    <col min="11261" max="11261" width="33.42578125" style="232" customWidth="1"/>
    <col min="11262" max="11262" width="15.28515625" style="232" customWidth="1"/>
    <col min="11263" max="11263" width="1.140625" style="232" customWidth="1"/>
    <col min="11264" max="11271" width="12" style="232" customWidth="1"/>
    <col min="11272" max="11272" width="1.7109375" style="232" customWidth="1"/>
    <col min="11273" max="11274" width="9.140625" style="232"/>
    <col min="11275" max="11298" width="0" style="232" hidden="1" customWidth="1"/>
    <col min="11299" max="11515" width="9.140625" style="232"/>
    <col min="11516" max="11516" width="1.7109375" style="232" customWidth="1"/>
    <col min="11517" max="11517" width="33.42578125" style="232" customWidth="1"/>
    <col min="11518" max="11518" width="15.28515625" style="232" customWidth="1"/>
    <col min="11519" max="11519" width="1.140625" style="232" customWidth="1"/>
    <col min="11520" max="11527" width="12" style="232" customWidth="1"/>
    <col min="11528" max="11528" width="1.7109375" style="232" customWidth="1"/>
    <col min="11529" max="11530" width="9.140625" style="232"/>
    <col min="11531" max="11554" width="0" style="232" hidden="1" customWidth="1"/>
    <col min="11555" max="11771" width="9.140625" style="232"/>
    <col min="11772" max="11772" width="1.7109375" style="232" customWidth="1"/>
    <col min="11773" max="11773" width="33.42578125" style="232" customWidth="1"/>
    <col min="11774" max="11774" width="15.28515625" style="232" customWidth="1"/>
    <col min="11775" max="11775" width="1.140625" style="232" customWidth="1"/>
    <col min="11776" max="11783" width="12" style="232" customWidth="1"/>
    <col min="11784" max="11784" width="1.7109375" style="232" customWidth="1"/>
    <col min="11785" max="11786" width="9.140625" style="232"/>
    <col min="11787" max="11810" width="0" style="232" hidden="1" customWidth="1"/>
    <col min="11811" max="12027" width="9.140625" style="232"/>
    <col min="12028" max="12028" width="1.7109375" style="232" customWidth="1"/>
    <col min="12029" max="12029" width="33.42578125" style="232" customWidth="1"/>
    <col min="12030" max="12030" width="15.28515625" style="232" customWidth="1"/>
    <col min="12031" max="12031" width="1.140625" style="232" customWidth="1"/>
    <col min="12032" max="12039" width="12" style="232" customWidth="1"/>
    <col min="12040" max="12040" width="1.7109375" style="232" customWidth="1"/>
    <col min="12041" max="12042" width="9.140625" style="232"/>
    <col min="12043" max="12066" width="0" style="232" hidden="1" customWidth="1"/>
    <col min="12067" max="12283" width="9.140625" style="232"/>
    <col min="12284" max="12284" width="1.7109375" style="232" customWidth="1"/>
    <col min="12285" max="12285" width="33.42578125" style="232" customWidth="1"/>
    <col min="12286" max="12286" width="15.28515625" style="232" customWidth="1"/>
    <col min="12287" max="12287" width="1.140625" style="232" customWidth="1"/>
    <col min="12288" max="12295" width="12" style="232" customWidth="1"/>
    <col min="12296" max="12296" width="1.7109375" style="232" customWidth="1"/>
    <col min="12297" max="12298" width="9.140625" style="232"/>
    <col min="12299" max="12322" width="0" style="232" hidden="1" customWidth="1"/>
    <col min="12323" max="12539" width="9.140625" style="232"/>
    <col min="12540" max="12540" width="1.7109375" style="232" customWidth="1"/>
    <col min="12541" max="12541" width="33.42578125" style="232" customWidth="1"/>
    <col min="12542" max="12542" width="15.28515625" style="232" customWidth="1"/>
    <col min="12543" max="12543" width="1.140625" style="232" customWidth="1"/>
    <col min="12544" max="12551" width="12" style="232" customWidth="1"/>
    <col min="12552" max="12552" width="1.7109375" style="232" customWidth="1"/>
    <col min="12553" max="12554" width="9.140625" style="232"/>
    <col min="12555" max="12578" width="0" style="232" hidden="1" customWidth="1"/>
    <col min="12579" max="12795" width="9.140625" style="232"/>
    <col min="12796" max="12796" width="1.7109375" style="232" customWidth="1"/>
    <col min="12797" max="12797" width="33.42578125" style="232" customWidth="1"/>
    <col min="12798" max="12798" width="15.28515625" style="232" customWidth="1"/>
    <col min="12799" max="12799" width="1.140625" style="232" customWidth="1"/>
    <col min="12800" max="12807" width="12" style="232" customWidth="1"/>
    <col min="12808" max="12808" width="1.7109375" style="232" customWidth="1"/>
    <col min="12809" max="12810" width="9.140625" style="232"/>
    <col min="12811" max="12834" width="0" style="232" hidden="1" customWidth="1"/>
    <col min="12835" max="13051" width="9.140625" style="232"/>
    <col min="13052" max="13052" width="1.7109375" style="232" customWidth="1"/>
    <col min="13053" max="13053" width="33.42578125" style="232" customWidth="1"/>
    <col min="13054" max="13054" width="15.28515625" style="232" customWidth="1"/>
    <col min="13055" max="13055" width="1.140625" style="232" customWidth="1"/>
    <col min="13056" max="13063" width="12" style="232" customWidth="1"/>
    <col min="13064" max="13064" width="1.7109375" style="232" customWidth="1"/>
    <col min="13065" max="13066" width="9.140625" style="232"/>
    <col min="13067" max="13090" width="0" style="232" hidden="1" customWidth="1"/>
    <col min="13091" max="13307" width="9.140625" style="232"/>
    <col min="13308" max="13308" width="1.7109375" style="232" customWidth="1"/>
    <col min="13309" max="13309" width="33.42578125" style="232" customWidth="1"/>
    <col min="13310" max="13310" width="15.28515625" style="232" customWidth="1"/>
    <col min="13311" max="13311" width="1.140625" style="232" customWidth="1"/>
    <col min="13312" max="13319" width="12" style="232" customWidth="1"/>
    <col min="13320" max="13320" width="1.7109375" style="232" customWidth="1"/>
    <col min="13321" max="13322" width="9.140625" style="232"/>
    <col min="13323" max="13346" width="0" style="232" hidden="1" customWidth="1"/>
    <col min="13347" max="13563" width="9.140625" style="232"/>
    <col min="13564" max="13564" width="1.7109375" style="232" customWidth="1"/>
    <col min="13565" max="13565" width="33.42578125" style="232" customWidth="1"/>
    <col min="13566" max="13566" width="15.28515625" style="232" customWidth="1"/>
    <col min="13567" max="13567" width="1.140625" style="232" customWidth="1"/>
    <col min="13568" max="13575" width="12" style="232" customWidth="1"/>
    <col min="13576" max="13576" width="1.7109375" style="232" customWidth="1"/>
    <col min="13577" max="13578" width="9.140625" style="232"/>
    <col min="13579" max="13602" width="0" style="232" hidden="1" customWidth="1"/>
    <col min="13603" max="13819" width="9.140625" style="232"/>
    <col min="13820" max="13820" width="1.7109375" style="232" customWidth="1"/>
    <col min="13821" max="13821" width="33.42578125" style="232" customWidth="1"/>
    <col min="13822" max="13822" width="15.28515625" style="232" customWidth="1"/>
    <col min="13823" max="13823" width="1.140625" style="232" customWidth="1"/>
    <col min="13824" max="13831" width="12" style="232" customWidth="1"/>
    <col min="13832" max="13832" width="1.7109375" style="232" customWidth="1"/>
    <col min="13833" max="13834" width="9.140625" style="232"/>
    <col min="13835" max="13858" width="0" style="232" hidden="1" customWidth="1"/>
    <col min="13859" max="14075" width="9.140625" style="232"/>
    <col min="14076" max="14076" width="1.7109375" style="232" customWidth="1"/>
    <col min="14077" max="14077" width="33.42578125" style="232" customWidth="1"/>
    <col min="14078" max="14078" width="15.28515625" style="232" customWidth="1"/>
    <col min="14079" max="14079" width="1.140625" style="232" customWidth="1"/>
    <col min="14080" max="14087" width="12" style="232" customWidth="1"/>
    <col min="14088" max="14088" width="1.7109375" style="232" customWidth="1"/>
    <col min="14089" max="14090" width="9.140625" style="232"/>
    <col min="14091" max="14114" width="0" style="232" hidden="1" customWidth="1"/>
    <col min="14115" max="14331" width="9.140625" style="232"/>
    <col min="14332" max="14332" width="1.7109375" style="232" customWidth="1"/>
    <col min="14333" max="14333" width="33.42578125" style="232" customWidth="1"/>
    <col min="14334" max="14334" width="15.28515625" style="232" customWidth="1"/>
    <col min="14335" max="14335" width="1.140625" style="232" customWidth="1"/>
    <col min="14336" max="14343" width="12" style="232" customWidth="1"/>
    <col min="14344" max="14344" width="1.7109375" style="232" customWidth="1"/>
    <col min="14345" max="14346" width="9.140625" style="232"/>
    <col min="14347" max="14370" width="0" style="232" hidden="1" customWidth="1"/>
    <col min="14371" max="14587" width="9.140625" style="232"/>
    <col min="14588" max="14588" width="1.7109375" style="232" customWidth="1"/>
    <col min="14589" max="14589" width="33.42578125" style="232" customWidth="1"/>
    <col min="14590" max="14590" width="15.28515625" style="232" customWidth="1"/>
    <col min="14591" max="14591" width="1.140625" style="232" customWidth="1"/>
    <col min="14592" max="14599" width="12" style="232" customWidth="1"/>
    <col min="14600" max="14600" width="1.7109375" style="232" customWidth="1"/>
    <col min="14601" max="14602" width="9.140625" style="232"/>
    <col min="14603" max="14626" width="0" style="232" hidden="1" customWidth="1"/>
    <col min="14627" max="14843" width="9.140625" style="232"/>
    <col min="14844" max="14844" width="1.7109375" style="232" customWidth="1"/>
    <col min="14845" max="14845" width="33.42578125" style="232" customWidth="1"/>
    <col min="14846" max="14846" width="15.28515625" style="232" customWidth="1"/>
    <col min="14847" max="14847" width="1.140625" style="232" customWidth="1"/>
    <col min="14848" max="14855" width="12" style="232" customWidth="1"/>
    <col min="14856" max="14856" width="1.7109375" style="232" customWidth="1"/>
    <col min="14857" max="14858" width="9.140625" style="232"/>
    <col min="14859" max="14882" width="0" style="232" hidden="1" customWidth="1"/>
    <col min="14883" max="15099" width="9.140625" style="232"/>
    <col min="15100" max="15100" width="1.7109375" style="232" customWidth="1"/>
    <col min="15101" max="15101" width="33.42578125" style="232" customWidth="1"/>
    <col min="15102" max="15102" width="15.28515625" style="232" customWidth="1"/>
    <col min="15103" max="15103" width="1.140625" style="232" customWidth="1"/>
    <col min="15104" max="15111" width="12" style="232" customWidth="1"/>
    <col min="15112" max="15112" width="1.7109375" style="232" customWidth="1"/>
    <col min="15113" max="15114" width="9.140625" style="232"/>
    <col min="15115" max="15138" width="0" style="232" hidden="1" customWidth="1"/>
    <col min="15139" max="15355" width="9.140625" style="232"/>
    <col min="15356" max="15356" width="1.7109375" style="232" customWidth="1"/>
    <col min="15357" max="15357" width="33.42578125" style="232" customWidth="1"/>
    <col min="15358" max="15358" width="15.28515625" style="232" customWidth="1"/>
    <col min="15359" max="15359" width="1.140625" style="232" customWidth="1"/>
    <col min="15360" max="15367" width="12" style="232" customWidth="1"/>
    <col min="15368" max="15368" width="1.7109375" style="232" customWidth="1"/>
    <col min="15369" max="15370" width="9.140625" style="232"/>
    <col min="15371" max="15394" width="0" style="232" hidden="1" customWidth="1"/>
    <col min="15395" max="15611" width="9.140625" style="232"/>
    <col min="15612" max="15612" width="1.7109375" style="232" customWidth="1"/>
    <col min="15613" max="15613" width="33.42578125" style="232" customWidth="1"/>
    <col min="15614" max="15614" width="15.28515625" style="232" customWidth="1"/>
    <col min="15615" max="15615" width="1.140625" style="232" customWidth="1"/>
    <col min="15616" max="15623" width="12" style="232" customWidth="1"/>
    <col min="15624" max="15624" width="1.7109375" style="232" customWidth="1"/>
    <col min="15625" max="15626" width="9.140625" style="232"/>
    <col min="15627" max="15650" width="0" style="232" hidden="1" customWidth="1"/>
    <col min="15651" max="15867" width="9.140625" style="232"/>
    <col min="15868" max="15868" width="1.7109375" style="232" customWidth="1"/>
    <col min="15869" max="15869" width="33.42578125" style="232" customWidth="1"/>
    <col min="15870" max="15870" width="15.28515625" style="232" customWidth="1"/>
    <col min="15871" max="15871" width="1.140625" style="232" customWidth="1"/>
    <col min="15872" max="15879" width="12" style="232" customWidth="1"/>
    <col min="15880" max="15880" width="1.7109375" style="232" customWidth="1"/>
    <col min="15881" max="15882" width="9.140625" style="232"/>
    <col min="15883" max="15906" width="0" style="232" hidden="1" customWidth="1"/>
    <col min="15907" max="16123" width="9.140625" style="232"/>
    <col min="16124" max="16124" width="1.7109375" style="232" customWidth="1"/>
    <col min="16125" max="16125" width="33.42578125" style="232" customWidth="1"/>
    <col min="16126" max="16126" width="15.28515625" style="232" customWidth="1"/>
    <col min="16127" max="16127" width="1.140625" style="232" customWidth="1"/>
    <col min="16128" max="16135" width="12" style="232" customWidth="1"/>
    <col min="16136" max="16136" width="1.7109375" style="232" customWidth="1"/>
    <col min="16137" max="16138" width="9.140625" style="232"/>
    <col min="16139" max="16162" width="0" style="232" hidden="1" customWidth="1"/>
    <col min="16163" max="16384" width="9.140625" style="232"/>
  </cols>
  <sheetData>
    <row r="1" spans="2:39" s="220" customFormat="1" ht="25.5" customHeight="1">
      <c r="B1" s="213"/>
      <c r="C1" s="214" t="s">
        <v>163</v>
      </c>
      <c r="D1" s="215"/>
      <c r="E1" s="216"/>
      <c r="F1" s="217"/>
      <c r="G1" s="217"/>
      <c r="H1" s="217"/>
      <c r="I1" s="217"/>
      <c r="J1" s="217"/>
      <c r="K1" s="217"/>
      <c r="L1" s="217"/>
      <c r="M1" s="217"/>
      <c r="N1" s="217"/>
      <c r="O1" s="217"/>
      <c r="P1" s="217"/>
      <c r="Q1" s="216"/>
      <c r="R1" s="216"/>
      <c r="S1" s="216"/>
      <c r="T1" s="216"/>
      <c r="U1" s="216"/>
      <c r="V1" s="216"/>
      <c r="W1" s="216"/>
      <c r="X1" s="218"/>
      <c r="Y1" s="361"/>
      <c r="Z1" s="219"/>
      <c r="AA1" s="219"/>
      <c r="AB1" s="219"/>
      <c r="AC1" s="219"/>
      <c r="AD1" s="219"/>
      <c r="AE1" s="219"/>
      <c r="AF1" s="219"/>
      <c r="AG1" s="219"/>
      <c r="AH1" s="219"/>
      <c r="AI1" s="219"/>
    </row>
    <row r="2" spans="2:39" s="228" customFormat="1">
      <c r="B2" s="221"/>
      <c r="C2" s="222"/>
      <c r="D2" s="222"/>
      <c r="E2" s="223"/>
      <c r="F2" s="224"/>
      <c r="G2" s="224"/>
      <c r="H2" s="224"/>
      <c r="I2" s="224"/>
      <c r="J2" s="224"/>
      <c r="K2" s="224"/>
      <c r="L2" s="224"/>
      <c r="M2" s="224"/>
      <c r="N2" s="224"/>
      <c r="O2" s="224"/>
      <c r="P2" s="224"/>
      <c r="Q2" s="225"/>
      <c r="R2" s="231"/>
      <c r="S2" s="222" t="s">
        <v>192</v>
      </c>
      <c r="T2" s="226"/>
      <c r="U2" s="226"/>
      <c r="V2" s="226"/>
      <c r="W2" s="222"/>
      <c r="X2" s="222"/>
      <c r="Y2" s="222"/>
      <c r="Z2" s="227"/>
      <c r="AA2" s="222"/>
      <c r="AB2" s="222"/>
      <c r="AC2" s="222"/>
      <c r="AD2" s="222"/>
      <c r="AE2" s="222"/>
      <c r="AF2" s="222"/>
      <c r="AG2" s="222"/>
      <c r="AH2" s="222"/>
      <c r="AI2" s="222"/>
    </row>
    <row r="3" spans="2:39" s="228" customFormat="1">
      <c r="B3" s="221"/>
      <c r="C3" s="379" t="s">
        <v>0</v>
      </c>
      <c r="D3" s="380">
        <f>'GTO Multi Year MAR'!D3</f>
        <v>43221</v>
      </c>
      <c r="E3" s="223"/>
      <c r="F3" s="229"/>
      <c r="G3" s="229"/>
      <c r="H3" s="229"/>
      <c r="I3" s="229"/>
      <c r="J3" s="230"/>
      <c r="K3" s="230"/>
      <c r="L3" s="230"/>
      <c r="M3" s="230"/>
      <c r="N3" s="230"/>
      <c r="O3" s="230"/>
      <c r="P3" s="229"/>
      <c r="R3" s="445"/>
      <c r="S3" s="228" t="s">
        <v>259</v>
      </c>
      <c r="T3" s="230"/>
      <c r="U3" s="230"/>
      <c r="V3" s="230"/>
      <c r="W3" s="230"/>
      <c r="X3" s="230"/>
      <c r="Y3" s="230"/>
      <c r="Z3" s="227"/>
      <c r="AA3" s="222"/>
      <c r="AB3" s="222"/>
      <c r="AC3" s="222"/>
      <c r="AD3" s="222"/>
      <c r="AE3" s="222"/>
      <c r="AF3" s="222"/>
      <c r="AG3" s="222"/>
      <c r="AH3" s="222"/>
      <c r="AI3" s="222"/>
    </row>
    <row r="4" spans="2:39" s="221" customFormat="1">
      <c r="C4" s="232"/>
      <c r="D4" s="232"/>
      <c r="E4" s="233"/>
      <c r="F4" s="234"/>
      <c r="G4" s="234"/>
      <c r="H4" s="234"/>
      <c r="I4" s="234"/>
      <c r="J4" s="234"/>
      <c r="K4" s="234"/>
      <c r="L4" s="234"/>
      <c r="M4" s="234"/>
      <c r="N4" s="234"/>
      <c r="O4" s="234"/>
      <c r="P4" s="234"/>
      <c r="Q4" s="232"/>
      <c r="R4" s="235">
        <v>66.894000000000005</v>
      </c>
      <c r="S4" s="236" t="s">
        <v>247</v>
      </c>
      <c r="T4" s="236"/>
      <c r="U4" s="236"/>
      <c r="V4" s="236"/>
      <c r="W4" s="232"/>
      <c r="X4" s="232"/>
      <c r="Y4" s="232"/>
      <c r="Z4" s="237"/>
      <c r="AA4" s="232"/>
      <c r="AB4" s="232"/>
      <c r="AC4" s="232"/>
      <c r="AD4" s="232"/>
      <c r="AE4" s="232"/>
      <c r="AF4" s="232"/>
      <c r="AG4" s="232"/>
      <c r="AH4" s="232"/>
      <c r="AI4" s="232"/>
    </row>
    <row r="5" spans="2:39" s="221" customFormat="1">
      <c r="C5" s="232"/>
      <c r="D5" s="232"/>
      <c r="E5" s="233"/>
      <c r="F5" s="234"/>
      <c r="G5" s="234"/>
      <c r="H5" s="234"/>
      <c r="I5" s="234"/>
      <c r="J5" s="234"/>
      <c r="K5" s="371"/>
      <c r="L5" s="234"/>
      <c r="M5" s="234"/>
      <c r="N5" s="234"/>
      <c r="O5" s="234"/>
      <c r="P5" s="234"/>
      <c r="Q5" s="232"/>
      <c r="R5" s="232"/>
      <c r="S5" s="236"/>
      <c r="T5" s="236"/>
      <c r="U5" s="236"/>
      <c r="V5" s="236"/>
      <c r="W5" s="232"/>
      <c r="X5" s="232"/>
      <c r="Y5" s="232"/>
      <c r="Z5" s="237"/>
      <c r="AA5" s="232"/>
      <c r="AB5" s="232"/>
      <c r="AC5" s="232"/>
      <c r="AD5" s="232"/>
      <c r="AE5" s="232"/>
      <c r="AF5" s="232"/>
      <c r="AG5" s="232"/>
      <c r="AH5" s="232"/>
      <c r="AI5" s="232"/>
    </row>
    <row r="6" spans="2:39">
      <c r="C6" s="238"/>
      <c r="D6" s="239" t="s">
        <v>41</v>
      </c>
      <c r="E6" s="240"/>
      <c r="F6" s="468">
        <f>D3</f>
        <v>43221</v>
      </c>
      <c r="G6" s="468"/>
      <c r="H6" s="468"/>
      <c r="I6" s="468"/>
      <c r="J6" s="468"/>
      <c r="K6" s="468"/>
      <c r="L6" s="468"/>
      <c r="M6" s="468"/>
      <c r="N6" s="468"/>
      <c r="O6" s="390"/>
      <c r="P6" s="242"/>
      <c r="Q6" s="468">
        <v>43040</v>
      </c>
      <c r="R6" s="468"/>
      <c r="S6" s="468"/>
      <c r="T6" s="468"/>
      <c r="U6" s="468"/>
      <c r="V6" s="468"/>
      <c r="W6" s="468"/>
      <c r="X6" s="468"/>
      <c r="Y6" s="468"/>
      <c r="Z6" s="468"/>
      <c r="AA6" s="244"/>
      <c r="AB6" s="242"/>
      <c r="AC6" s="242"/>
      <c r="AD6" s="242"/>
      <c r="AE6" s="242"/>
      <c r="AF6" s="242"/>
      <c r="AG6" s="242"/>
      <c r="AH6" s="245"/>
      <c r="AI6" s="459"/>
      <c r="AK6" s="244" t="s">
        <v>209</v>
      </c>
      <c r="AM6" s="246" t="s">
        <v>196</v>
      </c>
    </row>
    <row r="7" spans="2:39" s="257" customFormat="1" ht="38.25">
      <c r="B7" s="247"/>
      <c r="C7" s="248" t="s">
        <v>190</v>
      </c>
      <c r="D7" s="249"/>
      <c r="E7" s="249"/>
      <c r="F7" s="250" t="s">
        <v>42</v>
      </c>
      <c r="G7" s="251" t="s">
        <v>162</v>
      </c>
      <c r="H7" s="251" t="s">
        <v>162</v>
      </c>
      <c r="I7" s="251" t="s">
        <v>162</v>
      </c>
      <c r="J7" s="251" t="s">
        <v>162</v>
      </c>
      <c r="K7" s="251" t="s">
        <v>188</v>
      </c>
      <c r="L7" s="251" t="s">
        <v>188</v>
      </c>
      <c r="M7" s="251" t="s">
        <v>188</v>
      </c>
      <c r="N7" s="252" t="s">
        <v>188</v>
      </c>
      <c r="O7" s="391" t="s">
        <v>188</v>
      </c>
      <c r="P7" s="253"/>
      <c r="Q7" s="251" t="s">
        <v>162</v>
      </c>
      <c r="R7" s="251" t="s">
        <v>162</v>
      </c>
      <c r="S7" s="251" t="s">
        <v>162</v>
      </c>
      <c r="T7" s="251" t="s">
        <v>162</v>
      </c>
      <c r="U7" s="251" t="s">
        <v>252</v>
      </c>
      <c r="V7" s="251" t="s">
        <v>188</v>
      </c>
      <c r="W7" s="251" t="s">
        <v>188</v>
      </c>
      <c r="X7" s="252" t="s">
        <v>188</v>
      </c>
      <c r="Y7" s="252" t="s">
        <v>188</v>
      </c>
      <c r="Z7" s="254"/>
      <c r="AA7" s="255" t="s">
        <v>162</v>
      </c>
      <c r="AB7" s="251" t="s">
        <v>162</v>
      </c>
      <c r="AC7" s="251" t="s">
        <v>162</v>
      </c>
      <c r="AD7" s="251" t="s">
        <v>162</v>
      </c>
      <c r="AE7" s="251" t="s">
        <v>188</v>
      </c>
      <c r="AF7" s="251" t="s">
        <v>188</v>
      </c>
      <c r="AG7" s="251" t="s">
        <v>188</v>
      </c>
      <c r="AH7" s="256" t="s">
        <v>188</v>
      </c>
      <c r="AI7" s="460" t="s">
        <v>188</v>
      </c>
      <c r="AK7" s="258"/>
      <c r="AM7" s="258"/>
    </row>
    <row r="8" spans="2:39">
      <c r="C8" s="259"/>
      <c r="D8" s="236"/>
      <c r="E8" s="260"/>
      <c r="F8" s="261"/>
      <c r="G8" s="262" t="s">
        <v>2</v>
      </c>
      <c r="H8" s="262" t="s">
        <v>3</v>
      </c>
      <c r="I8" s="262" t="s">
        <v>4</v>
      </c>
      <c r="J8" s="262" t="s">
        <v>5</v>
      </c>
      <c r="K8" s="262" t="s">
        <v>6</v>
      </c>
      <c r="L8" s="262" t="s">
        <v>7</v>
      </c>
      <c r="M8" s="262" t="s">
        <v>8</v>
      </c>
      <c r="N8" s="262" t="s">
        <v>9</v>
      </c>
      <c r="O8" s="265" t="s">
        <v>225</v>
      </c>
      <c r="P8" s="263"/>
      <c r="Q8" s="262" t="s">
        <v>2</v>
      </c>
      <c r="R8" s="262" t="s">
        <v>3</v>
      </c>
      <c r="S8" s="262" t="s">
        <v>4</v>
      </c>
      <c r="T8" s="262" t="s">
        <v>5</v>
      </c>
      <c r="U8" s="262" t="s">
        <v>6</v>
      </c>
      <c r="V8" s="262" t="s">
        <v>7</v>
      </c>
      <c r="W8" s="262" t="s">
        <v>8</v>
      </c>
      <c r="X8" s="262" t="s">
        <v>9</v>
      </c>
      <c r="Y8" s="262" t="s">
        <v>225</v>
      </c>
      <c r="Z8" s="264"/>
      <c r="AA8" s="265" t="s">
        <v>2</v>
      </c>
      <c r="AB8" s="262" t="s">
        <v>3</v>
      </c>
      <c r="AC8" s="262" t="s">
        <v>4</v>
      </c>
      <c r="AD8" s="262" t="s">
        <v>5</v>
      </c>
      <c r="AE8" s="262" t="s">
        <v>6</v>
      </c>
      <c r="AF8" s="262" t="s">
        <v>7</v>
      </c>
      <c r="AG8" s="262" t="s">
        <v>8</v>
      </c>
      <c r="AH8" s="266" t="s">
        <v>9</v>
      </c>
      <c r="AI8" s="461" t="s">
        <v>225</v>
      </c>
      <c r="AK8" s="267"/>
      <c r="AM8" s="267"/>
    </row>
    <row r="9" spans="2:39">
      <c r="C9" s="259"/>
      <c r="D9" s="236"/>
      <c r="E9" s="260"/>
      <c r="F9" s="261"/>
      <c r="G9" s="268" t="s">
        <v>10</v>
      </c>
      <c r="H9" s="268" t="s">
        <v>11</v>
      </c>
      <c r="I9" s="268" t="s">
        <v>12</v>
      </c>
      <c r="J9" s="268" t="s">
        <v>13</v>
      </c>
      <c r="K9" s="268" t="s">
        <v>14</v>
      </c>
      <c r="L9" s="268" t="s">
        <v>15</v>
      </c>
      <c r="M9" s="268" t="s">
        <v>16</v>
      </c>
      <c r="N9" s="268" t="s">
        <v>17</v>
      </c>
      <c r="O9" s="270" t="s">
        <v>227</v>
      </c>
      <c r="P9" s="263"/>
      <c r="Q9" s="268" t="s">
        <v>10</v>
      </c>
      <c r="R9" s="268" t="s">
        <v>11</v>
      </c>
      <c r="S9" s="268" t="s">
        <v>12</v>
      </c>
      <c r="T9" s="268" t="s">
        <v>13</v>
      </c>
      <c r="U9" s="268" t="s">
        <v>14</v>
      </c>
      <c r="V9" s="268" t="s">
        <v>15</v>
      </c>
      <c r="W9" s="268" t="s">
        <v>16</v>
      </c>
      <c r="X9" s="268" t="s">
        <v>17</v>
      </c>
      <c r="Y9" s="268" t="s">
        <v>253</v>
      </c>
      <c r="Z9" s="269"/>
      <c r="AA9" s="270" t="s">
        <v>10</v>
      </c>
      <c r="AB9" s="268" t="s">
        <v>11</v>
      </c>
      <c r="AC9" s="268" t="s">
        <v>12</v>
      </c>
      <c r="AD9" s="268" t="s">
        <v>13</v>
      </c>
      <c r="AE9" s="268" t="s">
        <v>14</v>
      </c>
      <c r="AF9" s="268" t="s">
        <v>15</v>
      </c>
      <c r="AG9" s="268" t="s">
        <v>16</v>
      </c>
      <c r="AH9" s="271" t="s">
        <v>17</v>
      </c>
      <c r="AI9" s="462" t="s">
        <v>253</v>
      </c>
      <c r="AK9" s="267"/>
      <c r="AM9" s="267"/>
    </row>
    <row r="10" spans="2:39">
      <c r="C10" s="272" t="s">
        <v>19</v>
      </c>
      <c r="D10" s="273"/>
      <c r="E10" s="274"/>
      <c r="F10" s="275"/>
      <c r="G10" s="273"/>
      <c r="H10" s="273"/>
      <c r="I10" s="273"/>
      <c r="J10" s="273"/>
      <c r="K10" s="273"/>
      <c r="L10" s="273"/>
      <c r="M10" s="273"/>
      <c r="N10" s="273"/>
      <c r="O10" s="272"/>
      <c r="P10" s="263"/>
      <c r="Q10" s="273"/>
      <c r="R10" s="273"/>
      <c r="S10" s="273"/>
      <c r="T10" s="273"/>
      <c r="U10" s="273"/>
      <c r="V10" s="273"/>
      <c r="W10" s="273"/>
      <c r="X10" s="273"/>
      <c r="Y10" s="273"/>
      <c r="Z10" s="276"/>
      <c r="AA10" s="272"/>
      <c r="AB10" s="273"/>
      <c r="AC10" s="273"/>
      <c r="AD10" s="273"/>
      <c r="AE10" s="273"/>
      <c r="AF10" s="273"/>
      <c r="AG10" s="273"/>
      <c r="AH10" s="273"/>
      <c r="AI10" s="273"/>
      <c r="AJ10" s="267"/>
      <c r="AK10" s="267"/>
      <c r="AM10" s="267"/>
    </row>
    <row r="11" spans="2:39">
      <c r="B11" s="221">
        <v>1</v>
      </c>
      <c r="C11" s="259" t="s">
        <v>81</v>
      </c>
      <c r="D11" s="236" t="s">
        <v>20</v>
      </c>
      <c r="E11" s="260"/>
      <c r="F11" s="261"/>
      <c r="G11" s="277">
        <v>1.1630161697108459</v>
      </c>
      <c r="H11" s="277">
        <v>1.2050000000000001</v>
      </c>
      <c r="I11" s="277">
        <v>1.2270000000000001</v>
      </c>
      <c r="J11" s="277">
        <v>1.2330000000000001</v>
      </c>
      <c r="K11" s="277">
        <v>1.2709999999999999</v>
      </c>
      <c r="L11" s="277">
        <v>1.3140000000000001</v>
      </c>
      <c r="M11" s="277">
        <v>1.357</v>
      </c>
      <c r="N11" s="277">
        <v>1.3939999999999999</v>
      </c>
      <c r="O11" s="392">
        <v>1.4358199999999999</v>
      </c>
      <c r="P11" s="263"/>
      <c r="Q11" s="277">
        <v>1.1630161697108459</v>
      </c>
      <c r="R11" s="277">
        <v>1.2050000000000001</v>
      </c>
      <c r="S11" s="277">
        <v>1.2270000000000001</v>
      </c>
      <c r="T11" s="277">
        <v>1.2330000000000001</v>
      </c>
      <c r="U11" s="277">
        <v>1.2709999999999999</v>
      </c>
      <c r="V11" s="277">
        <v>1.3140000000000001</v>
      </c>
      <c r="W11" s="277">
        <v>1.357</v>
      </c>
      <c r="X11" s="277">
        <v>1.3939999999999999</v>
      </c>
      <c r="Y11" s="277">
        <v>1.4359999999999999</v>
      </c>
      <c r="Z11" s="278"/>
      <c r="AA11" s="279">
        <f>G11-Q11</f>
        <v>0</v>
      </c>
      <c r="AB11" s="279">
        <f t="shared" ref="AB11:AI11" si="0">H11-R11</f>
        <v>0</v>
      </c>
      <c r="AC11" s="279">
        <f t="shared" si="0"/>
        <v>0</v>
      </c>
      <c r="AD11" s="279">
        <f t="shared" si="0"/>
        <v>0</v>
      </c>
      <c r="AE11" s="279">
        <f t="shared" si="0"/>
        <v>0</v>
      </c>
      <c r="AF11" s="279">
        <f t="shared" si="0"/>
        <v>0</v>
      </c>
      <c r="AG11" s="279">
        <f t="shared" si="0"/>
        <v>0</v>
      </c>
      <c r="AH11" s="279">
        <f t="shared" si="0"/>
        <v>0</v>
      </c>
      <c r="AI11" s="279">
        <f t="shared" si="0"/>
        <v>-1.8000000000006899E-4</v>
      </c>
      <c r="AJ11" s="267"/>
      <c r="AK11" s="267"/>
      <c r="AM11" s="267"/>
    </row>
    <row r="12" spans="2:39" ht="26.25" customHeight="1">
      <c r="B12" s="221">
        <v>2</v>
      </c>
      <c r="C12" s="259" t="s">
        <v>43</v>
      </c>
      <c r="D12" s="236" t="s">
        <v>21</v>
      </c>
      <c r="E12" s="260"/>
      <c r="F12" s="261"/>
      <c r="G12" s="277">
        <v>1.167</v>
      </c>
      <c r="H12" s="277">
        <v>1.19</v>
      </c>
      <c r="I12" s="277">
        <v>1.202</v>
      </c>
      <c r="J12" s="277">
        <v>1.2270000000000001</v>
      </c>
      <c r="K12" s="277">
        <v>1.274</v>
      </c>
      <c r="L12" s="277">
        <v>1.3140000000000001</v>
      </c>
      <c r="M12" s="277">
        <v>1.357</v>
      </c>
      <c r="N12" s="277">
        <v>1.3939999999999999</v>
      </c>
      <c r="O12" s="392">
        <v>1.4358199999999999</v>
      </c>
      <c r="P12" s="263"/>
      <c r="Q12" s="277">
        <v>1.167</v>
      </c>
      <c r="R12" s="277">
        <v>1.19</v>
      </c>
      <c r="S12" s="277">
        <v>1.202</v>
      </c>
      <c r="T12" s="277">
        <v>1.2270000000000001</v>
      </c>
      <c r="U12" s="277">
        <v>1.274</v>
      </c>
      <c r="V12" s="277">
        <v>1.3140000000000001</v>
      </c>
      <c r="W12" s="277">
        <v>1.357</v>
      </c>
      <c r="X12" s="277">
        <v>1.3939999999999999</v>
      </c>
      <c r="Y12" s="277">
        <v>1.4359999999999999</v>
      </c>
      <c r="Z12" s="278"/>
      <c r="AA12" s="279">
        <f>G12-Q12</f>
        <v>0</v>
      </c>
      <c r="AB12" s="279">
        <f t="shared" ref="AB12" si="1">H12-R12</f>
        <v>0</v>
      </c>
      <c r="AC12" s="279">
        <f t="shared" ref="AC12" si="2">I12-S12</f>
        <v>0</v>
      </c>
      <c r="AD12" s="279">
        <f t="shared" ref="AD12" si="3">J12-T12</f>
        <v>0</v>
      </c>
      <c r="AE12" s="279">
        <f t="shared" ref="AE12" si="4">K12-U12</f>
        <v>0</v>
      </c>
      <c r="AF12" s="279">
        <f t="shared" ref="AF12" si="5">L12-V12</f>
        <v>0</v>
      </c>
      <c r="AG12" s="279">
        <f t="shared" ref="AG12" si="6">M12-W12</f>
        <v>0</v>
      </c>
      <c r="AH12" s="279">
        <f t="shared" ref="AH12:AI12" si="7">N12-X12</f>
        <v>0</v>
      </c>
      <c r="AI12" s="279">
        <f t="shared" si="7"/>
        <v>-1.8000000000006899E-4</v>
      </c>
      <c r="AJ12" s="267"/>
      <c r="AK12" s="267"/>
      <c r="AM12" s="280" t="s">
        <v>244</v>
      </c>
    </row>
    <row r="13" spans="2:39">
      <c r="C13" s="281" t="s">
        <v>86</v>
      </c>
      <c r="D13" s="282"/>
      <c r="E13" s="274"/>
      <c r="F13" s="283"/>
      <c r="G13" s="284" t="s">
        <v>18</v>
      </c>
      <c r="H13" s="284" t="s">
        <v>18</v>
      </c>
      <c r="I13" s="284" t="s">
        <v>18</v>
      </c>
      <c r="J13" s="284" t="s">
        <v>18</v>
      </c>
      <c r="K13" s="284" t="s">
        <v>18</v>
      </c>
      <c r="L13" s="284" t="s">
        <v>18</v>
      </c>
      <c r="M13" s="284" t="s">
        <v>18</v>
      </c>
      <c r="N13" s="284" t="s">
        <v>18</v>
      </c>
      <c r="O13" s="393" t="s">
        <v>18</v>
      </c>
      <c r="P13" s="285"/>
      <c r="Q13" s="284" t="s">
        <v>18</v>
      </c>
      <c r="R13" s="284" t="s">
        <v>18</v>
      </c>
      <c r="S13" s="284" t="s">
        <v>18</v>
      </c>
      <c r="T13" s="284" t="s">
        <v>18</v>
      </c>
      <c r="U13" s="284" t="s">
        <v>18</v>
      </c>
      <c r="V13" s="284" t="s">
        <v>18</v>
      </c>
      <c r="W13" s="284" t="s">
        <v>18</v>
      </c>
      <c r="X13" s="284" t="s">
        <v>18</v>
      </c>
      <c r="Y13" s="284" t="s">
        <v>18</v>
      </c>
      <c r="Z13" s="286"/>
      <c r="AA13" s="279"/>
      <c r="AB13" s="279"/>
      <c r="AC13" s="279"/>
      <c r="AD13" s="279"/>
      <c r="AE13" s="279"/>
      <c r="AF13" s="279"/>
      <c r="AG13" s="279"/>
      <c r="AH13" s="279"/>
      <c r="AI13" s="279"/>
      <c r="AJ13" s="267"/>
      <c r="AK13" s="267"/>
      <c r="AL13" s="236"/>
      <c r="AM13" s="287"/>
    </row>
    <row r="14" spans="2:39" ht="18.75" customHeight="1">
      <c r="B14" s="221">
        <v>3</v>
      </c>
      <c r="C14" s="259" t="s">
        <v>94</v>
      </c>
      <c r="D14" s="236" t="s">
        <v>49</v>
      </c>
      <c r="E14" s="260"/>
      <c r="F14" s="288" t="s">
        <v>90</v>
      </c>
      <c r="G14" s="289">
        <v>66.900000000000006</v>
      </c>
      <c r="H14" s="289">
        <v>67.400000000000006</v>
      </c>
      <c r="I14" s="289">
        <v>68.8</v>
      </c>
      <c r="J14" s="289">
        <v>72.8</v>
      </c>
      <c r="K14" s="289">
        <v>73.599999999999994</v>
      </c>
      <c r="L14" s="289">
        <v>72.683000000000007</v>
      </c>
      <c r="M14" s="289">
        <v>74.766999999999996</v>
      </c>
      <c r="N14" s="289">
        <v>73.855000000000004</v>
      </c>
      <c r="O14" s="450"/>
      <c r="P14" s="285"/>
      <c r="Q14" s="289">
        <v>66.900000000000006</v>
      </c>
      <c r="R14" s="289">
        <v>67.400000000000006</v>
      </c>
      <c r="S14" s="289">
        <v>68.8</v>
      </c>
      <c r="T14" s="289">
        <v>72.8</v>
      </c>
      <c r="U14" s="289">
        <v>73.599999999999994</v>
      </c>
      <c r="V14" s="289">
        <v>72.7</v>
      </c>
      <c r="W14" s="289">
        <v>74.8</v>
      </c>
      <c r="X14" s="289">
        <v>73.900000000000006</v>
      </c>
      <c r="Y14" s="446"/>
      <c r="Z14" s="290"/>
      <c r="AA14" s="279">
        <f>G14-Q14</f>
        <v>0</v>
      </c>
      <c r="AB14" s="279">
        <f t="shared" ref="AB14:AB18" si="8">H14-R14</f>
        <v>0</v>
      </c>
      <c r="AC14" s="279">
        <f t="shared" ref="AC14:AC18" si="9">I14-S14</f>
        <v>0</v>
      </c>
      <c r="AD14" s="279">
        <f t="shared" ref="AD14:AD18" si="10">J14-T14</f>
        <v>0</v>
      </c>
      <c r="AE14" s="279">
        <f t="shared" ref="AE14:AE18" si="11">K14-U14</f>
        <v>0</v>
      </c>
      <c r="AF14" s="279">
        <f t="shared" ref="AF14:AF18" si="12">L14-V14</f>
        <v>-1.6999999999995907E-2</v>
      </c>
      <c r="AG14" s="279">
        <f t="shared" ref="AG14:AG18" si="13">M14-W14</f>
        <v>-3.3000000000001251E-2</v>
      </c>
      <c r="AH14" s="279">
        <f t="shared" ref="AH14:AI18" si="14">N14-X14</f>
        <v>-4.5000000000001705E-2</v>
      </c>
      <c r="AI14" s="279">
        <f t="shared" si="14"/>
        <v>0</v>
      </c>
      <c r="AJ14" s="267"/>
      <c r="AK14" s="267"/>
      <c r="AM14" s="287" t="s">
        <v>198</v>
      </c>
    </row>
    <row r="15" spans="2:39" ht="31.5" customHeight="1">
      <c r="B15" s="221">
        <v>4</v>
      </c>
      <c r="C15" s="259" t="s">
        <v>63</v>
      </c>
      <c r="D15" s="236" t="s">
        <v>50</v>
      </c>
      <c r="E15" s="260"/>
      <c r="F15" s="288" t="s">
        <v>90</v>
      </c>
      <c r="G15" s="291">
        <v>94.2</v>
      </c>
      <c r="H15" s="291">
        <v>87.5</v>
      </c>
      <c r="I15" s="291">
        <v>79.3</v>
      </c>
      <c r="J15" s="291">
        <v>58.7</v>
      </c>
      <c r="K15" s="291">
        <v>3.3000000000000002E-2</v>
      </c>
      <c r="L15" s="291">
        <v>3.3000000000000002E-2</v>
      </c>
      <c r="M15" s="291">
        <v>0</v>
      </c>
      <c r="N15" s="291">
        <v>0</v>
      </c>
      <c r="O15" s="451"/>
      <c r="P15" s="285"/>
      <c r="Q15" s="291">
        <v>94.2</v>
      </c>
      <c r="R15" s="291">
        <v>87.5</v>
      </c>
      <c r="S15" s="291">
        <v>79.3</v>
      </c>
      <c r="T15" s="291">
        <v>58.7</v>
      </c>
      <c r="U15" s="291">
        <v>0</v>
      </c>
      <c r="V15" s="291">
        <v>0</v>
      </c>
      <c r="W15" s="291">
        <v>0</v>
      </c>
      <c r="X15" s="291">
        <v>0</v>
      </c>
      <c r="Y15" s="447"/>
      <c r="Z15" s="292"/>
      <c r="AA15" s="279">
        <f>G15-Q15</f>
        <v>0</v>
      </c>
      <c r="AB15" s="279">
        <f t="shared" si="8"/>
        <v>0</v>
      </c>
      <c r="AC15" s="279">
        <f t="shared" si="9"/>
        <v>0</v>
      </c>
      <c r="AD15" s="279">
        <f t="shared" si="10"/>
        <v>0</v>
      </c>
      <c r="AE15" s="279">
        <f t="shared" si="11"/>
        <v>3.3000000000000002E-2</v>
      </c>
      <c r="AF15" s="279">
        <f t="shared" si="12"/>
        <v>3.3000000000000002E-2</v>
      </c>
      <c r="AG15" s="279">
        <f t="shared" si="13"/>
        <v>0</v>
      </c>
      <c r="AH15" s="279">
        <f t="shared" si="14"/>
        <v>0</v>
      </c>
      <c r="AI15" s="279">
        <f t="shared" si="14"/>
        <v>0</v>
      </c>
      <c r="AJ15" s="267"/>
      <c r="AK15" s="267"/>
      <c r="AM15" s="280" t="s">
        <v>194</v>
      </c>
    </row>
    <row r="16" spans="2:39" ht="48.75" customHeight="1">
      <c r="B16" s="221">
        <v>5</v>
      </c>
      <c r="C16" s="293" t="s">
        <v>217</v>
      </c>
      <c r="D16" s="236" t="s">
        <v>51</v>
      </c>
      <c r="E16" s="260"/>
      <c r="F16" s="288" t="s">
        <v>90</v>
      </c>
      <c r="G16" s="291">
        <v>0</v>
      </c>
      <c r="H16" s="291">
        <v>-0.7</v>
      </c>
      <c r="I16" s="291">
        <v>-13.8</v>
      </c>
      <c r="J16" s="291">
        <v>1</v>
      </c>
      <c r="K16" s="307">
        <v>3.05</v>
      </c>
      <c r="L16" s="291">
        <v>-7.0000000000000007E-2</v>
      </c>
      <c r="M16" s="291">
        <v>30.6</v>
      </c>
      <c r="N16" s="291">
        <v>9.5</v>
      </c>
      <c r="O16" s="451"/>
      <c r="P16" s="285"/>
      <c r="Q16" s="291">
        <v>0</v>
      </c>
      <c r="R16" s="291">
        <v>-0.7</v>
      </c>
      <c r="S16" s="291">
        <v>-13.8</v>
      </c>
      <c r="T16" s="291">
        <v>1</v>
      </c>
      <c r="U16" s="307">
        <v>3</v>
      </c>
      <c r="V16" s="291">
        <v>-0.1</v>
      </c>
      <c r="W16" s="291">
        <v>30.6</v>
      </c>
      <c r="X16" s="291">
        <v>9.5</v>
      </c>
      <c r="Y16" s="447"/>
      <c r="Z16" s="292"/>
      <c r="AA16" s="279">
        <f>G16-Q16</f>
        <v>0</v>
      </c>
      <c r="AB16" s="279">
        <f t="shared" si="8"/>
        <v>0</v>
      </c>
      <c r="AC16" s="279">
        <f t="shared" si="9"/>
        <v>0</v>
      </c>
      <c r="AD16" s="279">
        <f t="shared" si="10"/>
        <v>0</v>
      </c>
      <c r="AE16" s="279">
        <f t="shared" si="11"/>
        <v>4.9999999999999822E-2</v>
      </c>
      <c r="AF16" s="279">
        <f t="shared" si="12"/>
        <v>0.03</v>
      </c>
      <c r="AG16" s="367">
        <f t="shared" si="13"/>
        <v>0</v>
      </c>
      <c r="AH16" s="279">
        <f t="shared" si="14"/>
        <v>0</v>
      </c>
      <c r="AI16" s="279">
        <f t="shared" si="14"/>
        <v>0</v>
      </c>
      <c r="AJ16" s="267"/>
      <c r="AK16" s="397" t="s">
        <v>238</v>
      </c>
      <c r="AL16" s="267"/>
      <c r="AM16" s="280" t="s">
        <v>245</v>
      </c>
    </row>
    <row r="17" spans="2:39" ht="47.25" customHeight="1">
      <c r="B17" s="221">
        <v>6</v>
      </c>
      <c r="C17" s="259" t="s">
        <v>83</v>
      </c>
      <c r="D17" s="236" t="s">
        <v>52</v>
      </c>
      <c r="E17" s="260" t="s">
        <v>25</v>
      </c>
      <c r="F17" s="288" t="s">
        <v>90</v>
      </c>
      <c r="G17" s="291">
        <v>0</v>
      </c>
      <c r="H17" s="291">
        <v>-0.1</v>
      </c>
      <c r="I17" s="291">
        <v>0.8</v>
      </c>
      <c r="J17" s="291">
        <v>-2.6</v>
      </c>
      <c r="K17" s="291">
        <v>-3.3313055062018431</v>
      </c>
      <c r="L17" s="291">
        <v>-0.62684436295055812</v>
      </c>
      <c r="M17" s="291">
        <v>0.21696512135228097</v>
      </c>
      <c r="N17" s="291">
        <v>0</v>
      </c>
      <c r="O17" s="451"/>
      <c r="P17" s="285"/>
      <c r="Q17" s="291">
        <v>0</v>
      </c>
      <c r="R17" s="291">
        <v>-0.1</v>
      </c>
      <c r="S17" s="291">
        <v>0.8</v>
      </c>
      <c r="T17" s="291">
        <v>-2.6</v>
      </c>
      <c r="U17" s="291">
        <v>-3.3</v>
      </c>
      <c r="V17" s="291">
        <v>-0.6</v>
      </c>
      <c r="W17" s="291">
        <v>0.2</v>
      </c>
      <c r="X17" s="291">
        <v>0</v>
      </c>
      <c r="Y17" s="447"/>
      <c r="Z17" s="292"/>
      <c r="AA17" s="279">
        <f>G17-Q17</f>
        <v>0</v>
      </c>
      <c r="AB17" s="279">
        <f t="shared" si="8"/>
        <v>0</v>
      </c>
      <c r="AC17" s="279">
        <f t="shared" si="9"/>
        <v>0</v>
      </c>
      <c r="AD17" s="279">
        <f t="shared" si="10"/>
        <v>0</v>
      </c>
      <c r="AE17" s="279">
        <f t="shared" si="11"/>
        <v>-3.1305506201843247E-2</v>
      </c>
      <c r="AF17" s="279">
        <f t="shared" si="12"/>
        <v>-2.6844362950558143E-2</v>
      </c>
      <c r="AG17" s="279">
        <f t="shared" si="13"/>
        <v>1.6965121352280954E-2</v>
      </c>
      <c r="AH17" s="279">
        <f t="shared" si="14"/>
        <v>0</v>
      </c>
      <c r="AI17" s="279">
        <f t="shared" si="14"/>
        <v>0</v>
      </c>
      <c r="AJ17" s="267"/>
      <c r="AK17" s="267" t="s">
        <v>237</v>
      </c>
      <c r="AM17" s="280" t="s">
        <v>233</v>
      </c>
    </row>
    <row r="18" spans="2:39" s="222" customFormat="1">
      <c r="B18" s="221"/>
      <c r="C18" s="294"/>
      <c r="D18" s="226" t="s">
        <v>26</v>
      </c>
      <c r="E18" s="295"/>
      <c r="F18" s="261" t="s">
        <v>44</v>
      </c>
      <c r="G18" s="296">
        <f>SUM(G14:G17)*G11</f>
        <v>187.3619049404173</v>
      </c>
      <c r="H18" s="296">
        <f t="shared" ref="H18:K18" si="15">SUM(H14:H17)*H11</f>
        <v>185.69050000000004</v>
      </c>
      <c r="I18" s="296">
        <f t="shared" si="15"/>
        <v>165.76770000000002</v>
      </c>
      <c r="J18" s="296">
        <f t="shared" si="15"/>
        <v>160.16670000000002</v>
      </c>
      <c r="K18" s="296">
        <f t="shared" si="15"/>
        <v>93.230003701617434</v>
      </c>
      <c r="L18" s="296">
        <f>SUM(L14:L17)*L11</f>
        <v>94.63317050708298</v>
      </c>
      <c r="M18" s="296">
        <f>SUM(M14:M17)*M11</f>
        <v>143.27744066967503</v>
      </c>
      <c r="N18" s="296">
        <f>SUM(N14:N17)*N11</f>
        <v>116.19687</v>
      </c>
      <c r="O18" s="452"/>
      <c r="P18" s="263"/>
      <c r="Q18" s="296">
        <f t="shared" ref="Q18:W18" si="16">SUM(Q14:Q17)*Q11</f>
        <v>187.3619049404173</v>
      </c>
      <c r="R18" s="296">
        <f t="shared" si="16"/>
        <v>185.69050000000004</v>
      </c>
      <c r="S18" s="296">
        <f t="shared" si="16"/>
        <v>165.76770000000002</v>
      </c>
      <c r="T18" s="296">
        <f t="shared" si="16"/>
        <v>160.16670000000002</v>
      </c>
      <c r="U18" s="430">
        <f t="shared" si="16"/>
        <v>93.164299999999983</v>
      </c>
      <c r="V18" s="296">
        <f t="shared" si="16"/>
        <v>94.608000000000018</v>
      </c>
      <c r="W18" s="296">
        <f t="shared" si="16"/>
        <v>143.29920000000001</v>
      </c>
      <c r="X18" s="296">
        <f>SUM(X14:X17)*X11</f>
        <v>116.25960000000001</v>
      </c>
      <c r="Y18" s="448"/>
      <c r="Z18" s="297"/>
      <c r="AA18" s="298">
        <f>G18-Q18</f>
        <v>0</v>
      </c>
      <c r="AB18" s="299">
        <f t="shared" si="8"/>
        <v>0</v>
      </c>
      <c r="AC18" s="299">
        <f t="shared" si="9"/>
        <v>0</v>
      </c>
      <c r="AD18" s="299">
        <f t="shared" si="10"/>
        <v>0</v>
      </c>
      <c r="AE18" s="299">
        <f t="shared" si="11"/>
        <v>6.5703701617451316E-2</v>
      </c>
      <c r="AF18" s="299">
        <f t="shared" si="12"/>
        <v>2.5170507082961535E-2</v>
      </c>
      <c r="AG18" s="299">
        <f t="shared" si="13"/>
        <v>-2.1759330324982784E-2</v>
      </c>
      <c r="AH18" s="299">
        <f t="shared" si="14"/>
        <v>-6.2730000000001951E-2</v>
      </c>
      <c r="AI18" s="299">
        <f t="shared" si="14"/>
        <v>0</v>
      </c>
      <c r="AJ18" s="300"/>
      <c r="AK18" s="300"/>
      <c r="AM18" s="301"/>
    </row>
    <row r="19" spans="2:39">
      <c r="C19" s="281" t="s">
        <v>100</v>
      </c>
      <c r="D19" s="282"/>
      <c r="E19" s="274"/>
      <c r="F19" s="275"/>
      <c r="G19" s="302"/>
      <c r="H19" s="302"/>
      <c r="I19" s="302"/>
      <c r="J19" s="302"/>
      <c r="K19" s="302"/>
      <c r="L19" s="302"/>
      <c r="M19" s="302"/>
      <c r="N19" s="302"/>
      <c r="O19" s="453"/>
      <c r="P19" s="263"/>
      <c r="Q19" s="302"/>
      <c r="R19" s="302"/>
      <c r="S19" s="302"/>
      <c r="T19" s="302"/>
      <c r="U19" s="302"/>
      <c r="V19" s="302"/>
      <c r="W19" s="302"/>
      <c r="X19" s="302"/>
      <c r="Y19" s="449"/>
      <c r="Z19" s="303"/>
      <c r="AA19" s="279"/>
      <c r="AB19" s="279"/>
      <c r="AC19" s="279"/>
      <c r="AD19" s="279"/>
      <c r="AE19" s="279"/>
      <c r="AF19" s="279"/>
      <c r="AG19" s="279"/>
      <c r="AH19" s="279"/>
      <c r="AI19" s="279"/>
      <c r="AJ19" s="267"/>
      <c r="AK19" s="267"/>
      <c r="AM19" s="287"/>
    </row>
    <row r="20" spans="2:39">
      <c r="B20" s="221">
        <v>7</v>
      </c>
      <c r="C20" s="259" t="s">
        <v>64</v>
      </c>
      <c r="D20" s="236" t="s">
        <v>53</v>
      </c>
      <c r="E20" s="260"/>
      <c r="F20" s="261" t="s">
        <v>90</v>
      </c>
      <c r="G20" s="289">
        <v>26</v>
      </c>
      <c r="H20" s="289">
        <v>26</v>
      </c>
      <c r="I20" s="289">
        <v>26</v>
      </c>
      <c r="J20" s="289">
        <v>26</v>
      </c>
      <c r="K20" s="289">
        <v>26</v>
      </c>
      <c r="L20" s="289">
        <v>26</v>
      </c>
      <c r="M20" s="289">
        <v>26</v>
      </c>
      <c r="N20" s="289">
        <v>26</v>
      </c>
      <c r="O20" s="450"/>
      <c r="P20" s="263"/>
      <c r="Q20" s="289">
        <v>26</v>
      </c>
      <c r="R20" s="289">
        <v>26</v>
      </c>
      <c r="S20" s="289">
        <v>26</v>
      </c>
      <c r="T20" s="289">
        <v>26</v>
      </c>
      <c r="U20" s="289">
        <v>26</v>
      </c>
      <c r="V20" s="289">
        <v>26</v>
      </c>
      <c r="W20" s="289">
        <v>26</v>
      </c>
      <c r="X20" s="289">
        <v>26</v>
      </c>
      <c r="Y20" s="446"/>
      <c r="Z20" s="290"/>
      <c r="AA20" s="279">
        <f>G20-Q20</f>
        <v>0</v>
      </c>
      <c r="AB20" s="279">
        <f t="shared" ref="AB20:AB23" si="17">H20-R20</f>
        <v>0</v>
      </c>
      <c r="AC20" s="279">
        <f t="shared" ref="AC20:AC23" si="18">I20-S20</f>
        <v>0</v>
      </c>
      <c r="AD20" s="279">
        <f t="shared" ref="AD20:AD23" si="19">J20-T20</f>
        <v>0</v>
      </c>
      <c r="AE20" s="279">
        <f t="shared" ref="AE20:AE23" si="20">K20-U20</f>
        <v>0</v>
      </c>
      <c r="AF20" s="279">
        <f t="shared" ref="AF20:AF23" si="21">L20-V20</f>
        <v>0</v>
      </c>
      <c r="AG20" s="279">
        <f t="shared" ref="AG20:AG23" si="22">M20-W20</f>
        <v>0</v>
      </c>
      <c r="AH20" s="279">
        <f t="shared" ref="AH20:AI23" si="23">N20-X20</f>
        <v>0</v>
      </c>
      <c r="AI20" s="279">
        <f t="shared" si="23"/>
        <v>0</v>
      </c>
      <c r="AJ20" s="267"/>
      <c r="AK20" s="267"/>
      <c r="AM20" s="287" t="s">
        <v>193</v>
      </c>
    </row>
    <row r="21" spans="2:39">
      <c r="B21" s="221">
        <v>8</v>
      </c>
      <c r="C21" s="259" t="s">
        <v>95</v>
      </c>
      <c r="D21" s="236" t="s">
        <v>54</v>
      </c>
      <c r="E21" s="260"/>
      <c r="F21" s="261" t="s">
        <v>90</v>
      </c>
      <c r="G21" s="291">
        <v>0</v>
      </c>
      <c r="H21" s="291">
        <v>0</v>
      </c>
      <c r="I21" s="291">
        <v>11.8</v>
      </c>
      <c r="J21" s="291">
        <v>11.5</v>
      </c>
      <c r="K21" s="307">
        <v>11.4</v>
      </c>
      <c r="L21" s="291">
        <v>11.721980604040226</v>
      </c>
      <c r="M21" s="291">
        <v>11.434065266596152</v>
      </c>
      <c r="N21" s="291">
        <v>11.164171173219058</v>
      </c>
      <c r="O21" s="451"/>
      <c r="P21" s="263"/>
      <c r="Q21" s="291">
        <v>0</v>
      </c>
      <c r="R21" s="291">
        <v>0</v>
      </c>
      <c r="S21" s="291">
        <v>11.8</v>
      </c>
      <c r="T21" s="291">
        <v>11.5</v>
      </c>
      <c r="U21" s="307">
        <v>11.4</v>
      </c>
      <c r="V21" s="291">
        <v>11.7</v>
      </c>
      <c r="W21" s="307">
        <v>9.9</v>
      </c>
      <c r="X21" s="307">
        <v>9.8000000000000007</v>
      </c>
      <c r="Y21" s="447"/>
      <c r="Z21" s="292"/>
      <c r="AA21" s="279">
        <f>G21-Q21</f>
        <v>0</v>
      </c>
      <c r="AB21" s="279">
        <f t="shared" si="17"/>
        <v>0</v>
      </c>
      <c r="AC21" s="279">
        <f t="shared" si="18"/>
        <v>0</v>
      </c>
      <c r="AD21" s="279">
        <f t="shared" si="19"/>
        <v>0</v>
      </c>
      <c r="AE21" s="279">
        <f t="shared" si="20"/>
        <v>0</v>
      </c>
      <c r="AF21" s="279">
        <f t="shared" si="21"/>
        <v>2.1980604040226837E-2</v>
      </c>
      <c r="AG21" s="279">
        <f t="shared" si="22"/>
        <v>1.5340652665961514</v>
      </c>
      <c r="AH21" s="279">
        <f t="shared" si="23"/>
        <v>1.3641711732190576</v>
      </c>
      <c r="AI21" s="279">
        <f t="shared" si="23"/>
        <v>0</v>
      </c>
      <c r="AJ21" s="267"/>
      <c r="AK21" s="304" t="s">
        <v>248</v>
      </c>
      <c r="AM21" s="368"/>
    </row>
    <row r="22" spans="2:39" ht="33.75" customHeight="1">
      <c r="B22" s="221">
        <v>9</v>
      </c>
      <c r="C22" s="259" t="s">
        <v>96</v>
      </c>
      <c r="D22" s="236" t="s">
        <v>55</v>
      </c>
      <c r="E22" s="260"/>
      <c r="F22" s="261" t="s">
        <v>90</v>
      </c>
      <c r="G22" s="291">
        <v>0</v>
      </c>
      <c r="H22" s="291">
        <v>0</v>
      </c>
      <c r="I22" s="291">
        <v>-28.1</v>
      </c>
      <c r="J22" s="291">
        <v>-28.1</v>
      </c>
      <c r="K22" s="307">
        <v>-28.2</v>
      </c>
      <c r="L22" s="291">
        <v>-27.634617139561588</v>
      </c>
      <c r="M22" s="291">
        <v>-27.722852113882208</v>
      </c>
      <c r="N22" s="291">
        <v>-27.935938570312505</v>
      </c>
      <c r="O22" s="451"/>
      <c r="P22" s="263"/>
      <c r="Q22" s="291">
        <v>0</v>
      </c>
      <c r="R22" s="291">
        <v>0</v>
      </c>
      <c r="S22" s="291">
        <v>-28.1</v>
      </c>
      <c r="T22" s="291">
        <v>-28.1</v>
      </c>
      <c r="U22" s="307">
        <v>-28.2</v>
      </c>
      <c r="V22" s="291">
        <v>-27.6</v>
      </c>
      <c r="W22" s="307">
        <v>-27.9</v>
      </c>
      <c r="X22" s="307">
        <v>-28</v>
      </c>
      <c r="Y22" s="447"/>
      <c r="Z22" s="292"/>
      <c r="AA22" s="279">
        <f>G22-Q22</f>
        <v>0</v>
      </c>
      <c r="AB22" s="279">
        <f t="shared" si="17"/>
        <v>0</v>
      </c>
      <c r="AC22" s="279">
        <f t="shared" si="18"/>
        <v>0</v>
      </c>
      <c r="AD22" s="279">
        <f t="shared" si="19"/>
        <v>0</v>
      </c>
      <c r="AE22" s="367">
        <f t="shared" si="20"/>
        <v>0</v>
      </c>
      <c r="AF22" s="279">
        <f t="shared" si="21"/>
        <v>-3.4617139561586185E-2</v>
      </c>
      <c r="AG22" s="279">
        <f t="shared" si="22"/>
        <v>0.17714788611779042</v>
      </c>
      <c r="AH22" s="279">
        <f t="shared" si="23"/>
        <v>6.4061429687495064E-2</v>
      </c>
      <c r="AI22" s="279">
        <f t="shared" si="23"/>
        <v>0</v>
      </c>
      <c r="AJ22" s="267"/>
      <c r="AK22" s="304"/>
      <c r="AM22" s="368"/>
    </row>
    <row r="23" spans="2:39" s="222" customFormat="1">
      <c r="B23" s="221"/>
      <c r="C23" s="294"/>
      <c r="D23" s="226" t="s">
        <v>56</v>
      </c>
      <c r="E23" s="295"/>
      <c r="F23" s="261" t="s">
        <v>44</v>
      </c>
      <c r="G23" s="296">
        <f t="shared" ref="G23:N23" si="24">SUM(G20:G22)*G11</f>
        <v>30.238420412481993</v>
      </c>
      <c r="H23" s="296">
        <f t="shared" si="24"/>
        <v>31.330000000000002</v>
      </c>
      <c r="I23" s="296">
        <f t="shared" si="24"/>
        <v>11.901899999999996</v>
      </c>
      <c r="J23" s="296">
        <f t="shared" si="24"/>
        <v>11.590199999999999</v>
      </c>
      <c r="K23" s="296">
        <f t="shared" si="24"/>
        <v>11.693199999999997</v>
      </c>
      <c r="L23" s="296">
        <f t="shared" si="24"/>
        <v>13.254795592324932</v>
      </c>
      <c r="M23" s="296">
        <f t="shared" si="24"/>
        <v>13.178116248232818</v>
      </c>
      <c r="N23" s="296">
        <f t="shared" si="24"/>
        <v>12.864156248451737</v>
      </c>
      <c r="O23" s="452"/>
      <c r="P23" s="263"/>
      <c r="Q23" s="296">
        <f t="shared" ref="Q23:X23" si="25">SUM(Q20:Q22)*Q11</f>
        <v>30.238420412481993</v>
      </c>
      <c r="R23" s="296">
        <f t="shared" si="25"/>
        <v>31.330000000000002</v>
      </c>
      <c r="S23" s="296">
        <f t="shared" si="25"/>
        <v>11.901899999999996</v>
      </c>
      <c r="T23" s="296">
        <f t="shared" si="25"/>
        <v>11.590199999999999</v>
      </c>
      <c r="U23" s="296">
        <f t="shared" si="25"/>
        <v>11.693199999999997</v>
      </c>
      <c r="V23" s="296">
        <f t="shared" si="25"/>
        <v>13.271400000000002</v>
      </c>
      <c r="W23" s="296">
        <f t="shared" si="25"/>
        <v>10.856</v>
      </c>
      <c r="X23" s="296">
        <f t="shared" si="25"/>
        <v>10.873199999999995</v>
      </c>
      <c r="Y23" s="448"/>
      <c r="Z23" s="297"/>
      <c r="AA23" s="279">
        <f>G23-Q23</f>
        <v>0</v>
      </c>
      <c r="AB23" s="279">
        <f t="shared" si="17"/>
        <v>0</v>
      </c>
      <c r="AC23" s="279">
        <f t="shared" si="18"/>
        <v>0</v>
      </c>
      <c r="AD23" s="279">
        <f t="shared" si="19"/>
        <v>0</v>
      </c>
      <c r="AE23" s="367">
        <f t="shared" si="20"/>
        <v>0</v>
      </c>
      <c r="AF23" s="279">
        <f t="shared" si="21"/>
        <v>-1.6604407675069766E-2</v>
      </c>
      <c r="AG23" s="279">
        <f t="shared" si="22"/>
        <v>2.3221162482328186</v>
      </c>
      <c r="AH23" s="279">
        <f t="shared" si="23"/>
        <v>1.9909562484517416</v>
      </c>
      <c r="AI23" s="279">
        <f t="shared" si="23"/>
        <v>0</v>
      </c>
      <c r="AJ23" s="300"/>
      <c r="AK23" s="304" t="s">
        <v>249</v>
      </c>
      <c r="AM23" s="301"/>
    </row>
    <row r="24" spans="2:39">
      <c r="C24" s="305" t="s">
        <v>99</v>
      </c>
      <c r="D24" s="306"/>
      <c r="E24" s="274"/>
      <c r="F24" s="275"/>
      <c r="G24" s="302"/>
      <c r="H24" s="302"/>
      <c r="I24" s="302"/>
      <c r="J24" s="302"/>
      <c r="K24" s="302"/>
      <c r="L24" s="302"/>
      <c r="M24" s="302"/>
      <c r="N24" s="302"/>
      <c r="O24" s="453"/>
      <c r="P24" s="263"/>
      <c r="Q24" s="302"/>
      <c r="R24" s="302"/>
      <c r="S24" s="302"/>
      <c r="T24" s="302"/>
      <c r="U24" s="302"/>
      <c r="V24" s="302"/>
      <c r="W24" s="302"/>
      <c r="X24" s="302"/>
      <c r="Y24" s="449"/>
      <c r="Z24" s="303"/>
      <c r="AA24" s="279"/>
      <c r="AB24" s="279"/>
      <c r="AC24" s="279"/>
      <c r="AD24" s="279"/>
      <c r="AE24" s="279"/>
      <c r="AF24" s="279"/>
      <c r="AG24" s="279"/>
      <c r="AH24" s="279"/>
      <c r="AI24" s="279"/>
      <c r="AJ24" s="267"/>
      <c r="AK24" s="267"/>
      <c r="AM24" s="287"/>
    </row>
    <row r="25" spans="2:39">
      <c r="B25" s="221">
        <v>10</v>
      </c>
      <c r="C25" s="259" t="s">
        <v>65</v>
      </c>
      <c r="D25" s="236" t="s">
        <v>57</v>
      </c>
      <c r="E25" s="260"/>
      <c r="F25" s="261" t="s">
        <v>90</v>
      </c>
      <c r="G25" s="289">
        <v>7.2</v>
      </c>
      <c r="H25" s="289">
        <v>7.2</v>
      </c>
      <c r="I25" s="289">
        <v>7.2</v>
      </c>
      <c r="J25" s="289">
        <v>7.2</v>
      </c>
      <c r="K25" s="289">
        <v>7.2</v>
      </c>
      <c r="L25" s="289">
        <v>3.6</v>
      </c>
      <c r="M25" s="289">
        <v>0</v>
      </c>
      <c r="N25" s="289">
        <v>0</v>
      </c>
      <c r="O25" s="450"/>
      <c r="P25" s="263"/>
      <c r="Q25" s="289">
        <v>7.2</v>
      </c>
      <c r="R25" s="289">
        <v>7.2</v>
      </c>
      <c r="S25" s="289">
        <v>7.2</v>
      </c>
      <c r="T25" s="289">
        <v>7.2</v>
      </c>
      <c r="U25" s="289">
        <v>7.2</v>
      </c>
      <c r="V25" s="289">
        <v>3.6</v>
      </c>
      <c r="W25" s="289">
        <v>0</v>
      </c>
      <c r="X25" s="289">
        <v>0</v>
      </c>
      <c r="Y25" s="446"/>
      <c r="Z25" s="290"/>
      <c r="AA25" s="279">
        <f>G25-Q25</f>
        <v>0</v>
      </c>
      <c r="AB25" s="279">
        <f t="shared" ref="AB25:AB28" si="26">H25-R25</f>
        <v>0</v>
      </c>
      <c r="AC25" s="279">
        <f t="shared" ref="AC25:AC28" si="27">I25-S25</f>
        <v>0</v>
      </c>
      <c r="AD25" s="279">
        <f t="shared" ref="AD25:AD28" si="28">J25-T25</f>
        <v>0</v>
      </c>
      <c r="AE25" s="279">
        <f t="shared" ref="AE25:AE28" si="29">K25-U25</f>
        <v>0</v>
      </c>
      <c r="AF25" s="279">
        <f t="shared" ref="AF25:AF28" si="30">L25-V25</f>
        <v>0</v>
      </c>
      <c r="AG25" s="279">
        <f t="shared" ref="AG25:AG28" si="31">M25-W25</f>
        <v>0</v>
      </c>
      <c r="AH25" s="279">
        <f t="shared" ref="AH25:AI28" si="32">N25-X25</f>
        <v>0</v>
      </c>
      <c r="AI25" s="279">
        <f t="shared" si="32"/>
        <v>0</v>
      </c>
      <c r="AJ25" s="267"/>
      <c r="AK25" s="267"/>
      <c r="AM25" s="287" t="s">
        <v>193</v>
      </c>
    </row>
    <row r="26" spans="2:39" ht="25.5">
      <c r="B26" s="221">
        <v>11</v>
      </c>
      <c r="C26" s="259" t="s">
        <v>97</v>
      </c>
      <c r="D26" s="236" t="s">
        <v>58</v>
      </c>
      <c r="E26" s="260"/>
      <c r="F26" s="261" t="s">
        <v>90</v>
      </c>
      <c r="G26" s="307">
        <v>0</v>
      </c>
      <c r="H26" s="307">
        <v>0</v>
      </c>
      <c r="I26" s="307">
        <v>3.5</v>
      </c>
      <c r="J26" s="307">
        <v>3.5</v>
      </c>
      <c r="K26" s="307">
        <v>3.5</v>
      </c>
      <c r="L26" s="307">
        <v>3.4715200242435005</v>
      </c>
      <c r="M26" s="307">
        <v>3.460811115007969</v>
      </c>
      <c r="N26" s="307">
        <v>1.7254009271631563</v>
      </c>
      <c r="O26" s="454"/>
      <c r="P26" s="263"/>
      <c r="Q26" s="307">
        <v>0</v>
      </c>
      <c r="R26" s="307">
        <v>0</v>
      </c>
      <c r="S26" s="307">
        <v>3.5</v>
      </c>
      <c r="T26" s="307">
        <v>3.5</v>
      </c>
      <c r="U26" s="307">
        <v>3.5</v>
      </c>
      <c r="V26" s="307">
        <v>3.5</v>
      </c>
      <c r="W26" s="307">
        <v>3.5</v>
      </c>
      <c r="X26" s="307">
        <v>1.7</v>
      </c>
      <c r="Y26" s="447"/>
      <c r="Z26" s="292"/>
      <c r="AA26" s="279">
        <f>G26-Q26</f>
        <v>0</v>
      </c>
      <c r="AB26" s="279">
        <f t="shared" si="26"/>
        <v>0</v>
      </c>
      <c r="AC26" s="279">
        <f t="shared" si="27"/>
        <v>0</v>
      </c>
      <c r="AD26" s="279">
        <f t="shared" si="28"/>
        <v>0</v>
      </c>
      <c r="AE26" s="279">
        <f t="shared" si="29"/>
        <v>0</v>
      </c>
      <c r="AF26" s="279">
        <f t="shared" si="30"/>
        <v>-2.847997575649952E-2</v>
      </c>
      <c r="AG26" s="279">
        <f t="shared" si="31"/>
        <v>-3.9188884992030992E-2</v>
      </c>
      <c r="AH26" s="279">
        <f t="shared" si="32"/>
        <v>2.5400927163156339E-2</v>
      </c>
      <c r="AI26" s="279">
        <f t="shared" si="32"/>
        <v>0</v>
      </c>
      <c r="AJ26" s="267"/>
      <c r="AK26" s="304" t="s">
        <v>239</v>
      </c>
      <c r="AM26" s="368"/>
    </row>
    <row r="27" spans="2:39" ht="25.5">
      <c r="B27" s="221">
        <v>12</v>
      </c>
      <c r="C27" s="259" t="s">
        <v>98</v>
      </c>
      <c r="D27" s="236" t="s">
        <v>59</v>
      </c>
      <c r="E27" s="260"/>
      <c r="F27" s="261" t="s">
        <v>90</v>
      </c>
      <c r="G27" s="307">
        <v>0</v>
      </c>
      <c r="H27" s="307">
        <v>0</v>
      </c>
      <c r="I27" s="307">
        <v>-7.8</v>
      </c>
      <c r="J27" s="307">
        <v>-7.8</v>
      </c>
      <c r="K27" s="307">
        <v>-7.8</v>
      </c>
      <c r="L27" s="307">
        <v>-7.8257890537500012</v>
      </c>
      <c r="M27" s="307">
        <v>-7.8016481402343754</v>
      </c>
      <c r="N27" s="307">
        <v>-3.8895422163281257</v>
      </c>
      <c r="O27" s="454"/>
      <c r="P27" s="263"/>
      <c r="Q27" s="307">
        <v>0</v>
      </c>
      <c r="R27" s="307">
        <v>0</v>
      </c>
      <c r="S27" s="307">
        <v>-7.8</v>
      </c>
      <c r="T27" s="307">
        <v>-7.8</v>
      </c>
      <c r="U27" s="307">
        <v>-7.8</v>
      </c>
      <c r="V27" s="307">
        <v>-7.8</v>
      </c>
      <c r="W27" s="307">
        <v>-7.8</v>
      </c>
      <c r="X27" s="307">
        <v>-3.9</v>
      </c>
      <c r="Y27" s="447"/>
      <c r="Z27" s="292"/>
      <c r="AA27" s="279">
        <f>G27-Q27</f>
        <v>0</v>
      </c>
      <c r="AB27" s="279">
        <f t="shared" si="26"/>
        <v>0</v>
      </c>
      <c r="AC27" s="279">
        <f t="shared" si="27"/>
        <v>0</v>
      </c>
      <c r="AD27" s="279">
        <f t="shared" si="28"/>
        <v>0</v>
      </c>
      <c r="AE27" s="279">
        <f t="shared" si="29"/>
        <v>0</v>
      </c>
      <c r="AF27" s="279">
        <f t="shared" si="30"/>
        <v>-2.5789053750001401E-2</v>
      </c>
      <c r="AG27" s="279">
        <f t="shared" si="31"/>
        <v>-1.6481402343755391E-3</v>
      </c>
      <c r="AH27" s="279">
        <f t="shared" si="32"/>
        <v>1.0457783671874221E-2</v>
      </c>
      <c r="AI27" s="279">
        <f t="shared" si="32"/>
        <v>0</v>
      </c>
      <c r="AJ27" s="267"/>
      <c r="AK27" s="304" t="s">
        <v>239</v>
      </c>
      <c r="AM27" s="368"/>
    </row>
    <row r="28" spans="2:39" s="222" customFormat="1">
      <c r="B28" s="221"/>
      <c r="C28" s="294"/>
      <c r="D28" s="226" t="s">
        <v>254</v>
      </c>
      <c r="E28" s="295"/>
      <c r="F28" s="261" t="s">
        <v>44</v>
      </c>
      <c r="G28" s="308">
        <f t="shared" ref="G28:N28" si="33">SUM(G25:G27)*G11</f>
        <v>8.3737164219180897</v>
      </c>
      <c r="H28" s="308">
        <f t="shared" si="33"/>
        <v>8.6760000000000002</v>
      </c>
      <c r="I28" s="308">
        <f t="shared" si="33"/>
        <v>3.5582999999999996</v>
      </c>
      <c r="J28" s="308">
        <f t="shared" si="33"/>
        <v>3.5756999999999994</v>
      </c>
      <c r="K28" s="308">
        <f t="shared" si="33"/>
        <v>3.6858999999999988</v>
      </c>
      <c r="L28" s="308">
        <f t="shared" si="33"/>
        <v>-0.99110950477154136</v>
      </c>
      <c r="M28" s="308">
        <f t="shared" si="33"/>
        <v>-5.8905158432322331</v>
      </c>
      <c r="N28" s="308">
        <f t="shared" si="33"/>
        <v>-3.0168129570959668</v>
      </c>
      <c r="O28" s="455"/>
      <c r="P28" s="263"/>
      <c r="Q28" s="308">
        <f t="shared" ref="Q28:X28" si="34">SUM(Q25:Q27)*Q11</f>
        <v>8.3737164219180897</v>
      </c>
      <c r="R28" s="308">
        <f t="shared" si="34"/>
        <v>8.6760000000000002</v>
      </c>
      <c r="S28" s="308">
        <f t="shared" si="34"/>
        <v>3.5582999999999996</v>
      </c>
      <c r="T28" s="308">
        <f t="shared" si="34"/>
        <v>3.5756999999999994</v>
      </c>
      <c r="U28" s="308">
        <f t="shared" si="34"/>
        <v>3.6858999999999988</v>
      </c>
      <c r="V28" s="308">
        <f t="shared" si="34"/>
        <v>-0.91980000000000028</v>
      </c>
      <c r="W28" s="308">
        <f t="shared" si="34"/>
        <v>-5.8350999999999997</v>
      </c>
      <c r="X28" s="308">
        <f t="shared" si="34"/>
        <v>-3.0668000000000002</v>
      </c>
      <c r="Y28" s="448"/>
      <c r="Z28" s="297"/>
      <c r="AA28" s="279">
        <f>G28-Q28</f>
        <v>0</v>
      </c>
      <c r="AB28" s="279">
        <f t="shared" si="26"/>
        <v>0</v>
      </c>
      <c r="AC28" s="279">
        <f t="shared" si="27"/>
        <v>0</v>
      </c>
      <c r="AD28" s="279">
        <f t="shared" si="28"/>
        <v>0</v>
      </c>
      <c r="AE28" s="279">
        <f t="shared" si="29"/>
        <v>0</v>
      </c>
      <c r="AF28" s="279">
        <f t="shared" si="30"/>
        <v>-7.1309504771541077E-2</v>
      </c>
      <c r="AG28" s="279">
        <f t="shared" si="31"/>
        <v>-5.5415843232233364E-2</v>
      </c>
      <c r="AH28" s="279">
        <f t="shared" si="32"/>
        <v>4.9987042904033441E-2</v>
      </c>
      <c r="AI28" s="279">
        <f t="shared" si="32"/>
        <v>0</v>
      </c>
      <c r="AJ28" s="300"/>
      <c r="AK28" s="300"/>
      <c r="AM28" s="301"/>
    </row>
    <row r="29" spans="2:39" s="222" customFormat="1">
      <c r="B29" s="221"/>
      <c r="C29" s="281" t="s">
        <v>60</v>
      </c>
      <c r="D29" s="282"/>
      <c r="E29" s="309"/>
      <c r="F29" s="310"/>
      <c r="G29" s="302"/>
      <c r="H29" s="302"/>
      <c r="I29" s="302"/>
      <c r="J29" s="302"/>
      <c r="K29" s="302"/>
      <c r="L29" s="302"/>
      <c r="M29" s="302"/>
      <c r="N29" s="302"/>
      <c r="O29" s="453"/>
      <c r="P29" s="311"/>
      <c r="Q29" s="302"/>
      <c r="R29" s="302"/>
      <c r="S29" s="302"/>
      <c r="T29" s="302"/>
      <c r="U29" s="302"/>
      <c r="V29" s="302"/>
      <c r="W29" s="302"/>
      <c r="X29" s="302"/>
      <c r="Y29" s="449"/>
      <c r="Z29" s="303"/>
      <c r="AA29" s="279"/>
      <c r="AB29" s="279"/>
      <c r="AC29" s="279"/>
      <c r="AD29" s="279"/>
      <c r="AE29" s="279"/>
      <c r="AF29" s="279"/>
      <c r="AG29" s="279"/>
      <c r="AH29" s="279"/>
      <c r="AI29" s="279"/>
      <c r="AJ29" s="300"/>
      <c r="AK29" s="300"/>
      <c r="AM29" s="301"/>
    </row>
    <row r="30" spans="2:39" s="222" customFormat="1">
      <c r="B30" s="221">
        <v>13</v>
      </c>
      <c r="C30" s="259" t="s">
        <v>102</v>
      </c>
      <c r="D30" s="236" t="s">
        <v>60</v>
      </c>
      <c r="E30" s="260"/>
      <c r="F30" s="312" t="s">
        <v>44</v>
      </c>
      <c r="G30" s="291">
        <v>9.0715959047147798</v>
      </c>
      <c r="H30" s="313"/>
      <c r="I30" s="313"/>
      <c r="J30" s="313"/>
      <c r="K30" s="313"/>
      <c r="L30" s="313"/>
      <c r="M30" s="313"/>
      <c r="N30" s="313"/>
      <c r="O30" s="456"/>
      <c r="P30" s="314"/>
      <c r="Q30" s="291">
        <v>9.0715959047147798</v>
      </c>
      <c r="R30" s="313"/>
      <c r="S30" s="313"/>
      <c r="T30" s="313"/>
      <c r="U30" s="313"/>
      <c r="V30" s="313"/>
      <c r="W30" s="313"/>
      <c r="X30" s="313"/>
      <c r="Y30" s="447"/>
      <c r="Z30" s="292"/>
      <c r="AA30" s="279">
        <f>G30-Q30</f>
        <v>0</v>
      </c>
      <c r="AB30" s="279">
        <f t="shared" ref="AB30:AI30" si="35">H30-R30</f>
        <v>0</v>
      </c>
      <c r="AC30" s="279">
        <f t="shared" si="35"/>
        <v>0</v>
      </c>
      <c r="AD30" s="279">
        <f t="shared" si="35"/>
        <v>0</v>
      </c>
      <c r="AE30" s="279">
        <f t="shared" si="35"/>
        <v>0</v>
      </c>
      <c r="AF30" s="279">
        <f t="shared" si="35"/>
        <v>0</v>
      </c>
      <c r="AG30" s="279">
        <f t="shared" si="35"/>
        <v>0</v>
      </c>
      <c r="AH30" s="279">
        <f t="shared" si="35"/>
        <v>0</v>
      </c>
      <c r="AI30" s="279">
        <f t="shared" si="35"/>
        <v>0</v>
      </c>
      <c r="AJ30" s="300"/>
      <c r="AK30" s="300"/>
      <c r="AM30" s="287" t="s">
        <v>204</v>
      </c>
    </row>
    <row r="31" spans="2:39" s="222" customFormat="1">
      <c r="B31" s="221"/>
      <c r="C31" s="294"/>
      <c r="D31" s="226" t="s">
        <v>60</v>
      </c>
      <c r="E31" s="295"/>
      <c r="F31" s="315"/>
      <c r="G31" s="296">
        <f>G30</f>
        <v>9.0715959047147798</v>
      </c>
      <c r="H31" s="316"/>
      <c r="I31" s="316"/>
      <c r="J31" s="316"/>
      <c r="K31" s="316"/>
      <c r="L31" s="316"/>
      <c r="M31" s="316"/>
      <c r="N31" s="316"/>
      <c r="O31" s="457"/>
      <c r="P31" s="311"/>
      <c r="Q31" s="296">
        <f t="shared" ref="Q31" si="36">SUM(Q30)</f>
        <v>9.0715959047147798</v>
      </c>
      <c r="R31" s="316"/>
      <c r="S31" s="316"/>
      <c r="T31" s="316"/>
      <c r="U31" s="316"/>
      <c r="V31" s="316"/>
      <c r="W31" s="316"/>
      <c r="X31" s="316"/>
      <c r="Y31" s="448"/>
      <c r="Z31" s="297"/>
      <c r="AA31" s="279">
        <f>G31-Q31</f>
        <v>0</v>
      </c>
      <c r="AB31" s="279">
        <f t="shared" ref="AB31:AI31" si="37">H31-R31</f>
        <v>0</v>
      </c>
      <c r="AC31" s="279">
        <f t="shared" si="37"/>
        <v>0</v>
      </c>
      <c r="AD31" s="279">
        <f t="shared" si="37"/>
        <v>0</v>
      </c>
      <c r="AE31" s="279">
        <f t="shared" si="37"/>
        <v>0</v>
      </c>
      <c r="AF31" s="279">
        <f t="shared" si="37"/>
        <v>0</v>
      </c>
      <c r="AG31" s="279">
        <f t="shared" si="37"/>
        <v>0</v>
      </c>
      <c r="AH31" s="279">
        <f t="shared" si="37"/>
        <v>0</v>
      </c>
      <c r="AI31" s="279">
        <f t="shared" si="37"/>
        <v>0</v>
      </c>
      <c r="AJ31" s="300"/>
      <c r="AK31" s="300"/>
      <c r="AM31" s="301"/>
    </row>
    <row r="32" spans="2:39" s="222" customFormat="1">
      <c r="B32" s="221"/>
      <c r="C32" s="317" t="s">
        <v>61</v>
      </c>
      <c r="D32" s="318"/>
      <c r="E32" s="274"/>
      <c r="F32" s="275"/>
      <c r="G32" s="302"/>
      <c r="H32" s="302"/>
      <c r="I32" s="319"/>
      <c r="J32" s="302"/>
      <c r="K32" s="302"/>
      <c r="L32" s="302"/>
      <c r="M32" s="302"/>
      <c r="N32" s="302"/>
      <c r="O32" s="453"/>
      <c r="P32" s="263"/>
      <c r="Q32" s="302"/>
      <c r="R32" s="302"/>
      <c r="S32" s="319"/>
      <c r="T32" s="302"/>
      <c r="U32" s="302"/>
      <c r="V32" s="302"/>
      <c r="W32" s="302"/>
      <c r="X32" s="302"/>
      <c r="Y32" s="449"/>
      <c r="Z32" s="303"/>
      <c r="AA32" s="279"/>
      <c r="AB32" s="279"/>
      <c r="AC32" s="279"/>
      <c r="AD32" s="279"/>
      <c r="AE32" s="279"/>
      <c r="AF32" s="279"/>
      <c r="AG32" s="279"/>
      <c r="AH32" s="279"/>
      <c r="AI32" s="279"/>
      <c r="AJ32" s="300"/>
      <c r="AK32" s="294"/>
      <c r="AL32" s="300"/>
      <c r="AM32" s="301"/>
    </row>
    <row r="33" spans="2:40" s="222" customFormat="1" ht="33.75" customHeight="1">
      <c r="B33" s="221">
        <v>14</v>
      </c>
      <c r="C33" s="259" t="s">
        <v>61</v>
      </c>
      <c r="D33" s="236" t="s">
        <v>62</v>
      </c>
      <c r="E33" s="260"/>
      <c r="F33" s="312" t="s">
        <v>44</v>
      </c>
      <c r="G33" s="291">
        <v>124.5</v>
      </c>
      <c r="H33" s="291">
        <v>114.5</v>
      </c>
      <c r="I33" s="291">
        <v>114.7</v>
      </c>
      <c r="J33" s="307">
        <v>103.2</v>
      </c>
      <c r="K33" s="291">
        <v>106.04487774500001</v>
      </c>
      <c r="L33" s="291">
        <v>106.462144</v>
      </c>
      <c r="M33" s="291">
        <v>95.131750959999991</v>
      </c>
      <c r="N33" s="291">
        <v>94.492656199999985</v>
      </c>
      <c r="O33" s="451"/>
      <c r="P33" s="314"/>
      <c r="Q33" s="291">
        <v>124.5</v>
      </c>
      <c r="R33" s="291">
        <v>114.5</v>
      </c>
      <c r="S33" s="291">
        <v>114.7</v>
      </c>
      <c r="T33" s="307">
        <v>103.2</v>
      </c>
      <c r="U33" s="291">
        <v>111.6</v>
      </c>
      <c r="V33" s="291">
        <v>98.7</v>
      </c>
      <c r="W33" s="291">
        <v>98.7</v>
      </c>
      <c r="X33" s="291">
        <v>98.7</v>
      </c>
      <c r="Y33" s="447"/>
      <c r="Z33" s="292"/>
      <c r="AA33" s="279">
        <f>G33-Q33</f>
        <v>0</v>
      </c>
      <c r="AB33" s="279">
        <f t="shared" ref="AB33:AB34" si="38">H33-R33</f>
        <v>0</v>
      </c>
      <c r="AC33" s="279">
        <f t="shared" ref="AC33:AC34" si="39">I33-S33</f>
        <v>0</v>
      </c>
      <c r="AD33" s="367">
        <f t="shared" ref="AD33:AD34" si="40">J33-T33</f>
        <v>0</v>
      </c>
      <c r="AE33" s="279">
        <f t="shared" ref="AE33:AE34" si="41">K33-U33</f>
        <v>-5.5551222549999864</v>
      </c>
      <c r="AF33" s="279">
        <f t="shared" ref="AF33:AF34" si="42">L33-V33</f>
        <v>7.7621439999999922</v>
      </c>
      <c r="AG33" s="279">
        <f t="shared" ref="AG33:AG34" si="43">M33-W33</f>
        <v>-3.568249040000012</v>
      </c>
      <c r="AH33" s="279">
        <f t="shared" ref="AH33:AI34" si="44">N33-X33</f>
        <v>-4.2073438000000181</v>
      </c>
      <c r="AI33" s="279">
        <f t="shared" si="44"/>
        <v>0</v>
      </c>
      <c r="AJ33" s="300"/>
      <c r="AK33" s="431" t="s">
        <v>255</v>
      </c>
      <c r="AL33" s="300"/>
      <c r="AM33" s="369"/>
    </row>
    <row r="34" spans="2:40" s="222" customFormat="1">
      <c r="B34" s="221"/>
      <c r="C34" s="294"/>
      <c r="D34" s="226" t="s">
        <v>62</v>
      </c>
      <c r="E34" s="295"/>
      <c r="F34" s="315"/>
      <c r="G34" s="296">
        <v>124.5</v>
      </c>
      <c r="H34" s="296">
        <v>114.5</v>
      </c>
      <c r="I34" s="296">
        <v>114.7</v>
      </c>
      <c r="J34" s="296">
        <v>103.2</v>
      </c>
      <c r="K34" s="296">
        <f>K33</f>
        <v>106.04487774500001</v>
      </c>
      <c r="L34" s="296">
        <f t="shared" ref="L34:N34" si="45">L33</f>
        <v>106.462144</v>
      </c>
      <c r="M34" s="296">
        <f t="shared" si="45"/>
        <v>95.131750959999991</v>
      </c>
      <c r="N34" s="296">
        <f t="shared" si="45"/>
        <v>94.492656199999985</v>
      </c>
      <c r="O34" s="452"/>
      <c r="P34" s="311"/>
      <c r="Q34" s="296">
        <f t="shared" ref="Q34:X34" si="46">SUM(Q33)</f>
        <v>124.5</v>
      </c>
      <c r="R34" s="296">
        <f t="shared" si="46"/>
        <v>114.5</v>
      </c>
      <c r="S34" s="296">
        <f t="shared" si="46"/>
        <v>114.7</v>
      </c>
      <c r="T34" s="296">
        <f t="shared" si="46"/>
        <v>103.2</v>
      </c>
      <c r="U34" s="296">
        <f t="shared" si="46"/>
        <v>111.6</v>
      </c>
      <c r="V34" s="296">
        <f t="shared" si="46"/>
        <v>98.7</v>
      </c>
      <c r="W34" s="296">
        <f t="shared" si="46"/>
        <v>98.7</v>
      </c>
      <c r="X34" s="296">
        <f t="shared" si="46"/>
        <v>98.7</v>
      </c>
      <c r="Y34" s="448"/>
      <c r="Z34" s="297"/>
      <c r="AA34" s="279">
        <f>G34-Q34</f>
        <v>0</v>
      </c>
      <c r="AB34" s="279">
        <f t="shared" si="38"/>
        <v>0</v>
      </c>
      <c r="AC34" s="279">
        <f t="shared" si="39"/>
        <v>0</v>
      </c>
      <c r="AD34" s="367">
        <f t="shared" si="40"/>
        <v>0</v>
      </c>
      <c r="AE34" s="279">
        <f t="shared" si="41"/>
        <v>-5.5551222549999864</v>
      </c>
      <c r="AF34" s="279">
        <f t="shared" si="42"/>
        <v>7.7621439999999922</v>
      </c>
      <c r="AG34" s="279">
        <f t="shared" si="43"/>
        <v>-3.568249040000012</v>
      </c>
      <c r="AH34" s="279">
        <f t="shared" si="44"/>
        <v>-4.2073438000000181</v>
      </c>
      <c r="AI34" s="279">
        <f t="shared" si="44"/>
        <v>0</v>
      </c>
      <c r="AJ34" s="300"/>
      <c r="AK34" s="300"/>
      <c r="AM34" s="301"/>
    </row>
    <row r="35" spans="2:40" s="222" customFormat="1">
      <c r="B35" s="221"/>
      <c r="C35" s="281" t="s">
        <v>101</v>
      </c>
      <c r="D35" s="282"/>
      <c r="E35" s="309"/>
      <c r="F35" s="310"/>
      <c r="G35" s="302"/>
      <c r="H35" s="302"/>
      <c r="I35" s="302"/>
      <c r="J35" s="378"/>
      <c r="K35" s="302"/>
      <c r="L35" s="302"/>
      <c r="M35" s="302"/>
      <c r="N35" s="302"/>
      <c r="O35" s="453"/>
      <c r="P35" s="311"/>
      <c r="Q35" s="302"/>
      <c r="R35" s="302"/>
      <c r="S35" s="302"/>
      <c r="T35" s="302"/>
      <c r="U35" s="302"/>
      <c r="V35" s="302"/>
      <c r="W35" s="302"/>
      <c r="X35" s="302"/>
      <c r="Y35" s="449"/>
      <c r="Z35" s="303"/>
      <c r="AA35" s="279"/>
      <c r="AB35" s="279"/>
      <c r="AC35" s="279"/>
      <c r="AD35" s="367"/>
      <c r="AE35" s="279"/>
      <c r="AF35" s="279"/>
      <c r="AG35" s="279"/>
      <c r="AH35" s="279"/>
      <c r="AI35" s="279"/>
      <c r="AJ35" s="300"/>
      <c r="AK35" s="300"/>
      <c r="AM35" s="301"/>
    </row>
    <row r="36" spans="2:40" s="222" customFormat="1" ht="25.5">
      <c r="B36" s="221">
        <v>15</v>
      </c>
      <c r="C36" s="259" t="s">
        <v>40</v>
      </c>
      <c r="D36" s="236" t="s">
        <v>120</v>
      </c>
      <c r="E36" s="226"/>
      <c r="F36" s="320" t="s">
        <v>119</v>
      </c>
      <c r="G36" s="291">
        <v>0.9</v>
      </c>
      <c r="H36" s="291">
        <v>0</v>
      </c>
      <c r="I36" s="291">
        <v>10.199999999999999</v>
      </c>
      <c r="J36" s="291">
        <v>-4.2</v>
      </c>
      <c r="K36" s="291">
        <v>9.4</v>
      </c>
      <c r="L36" s="291">
        <v>16.637240805346831</v>
      </c>
      <c r="M36" s="291">
        <v>6.6623061932149277</v>
      </c>
      <c r="N36" s="291">
        <v>0</v>
      </c>
      <c r="O36" s="451"/>
      <c r="P36" s="321"/>
      <c r="Q36" s="291">
        <v>0.9</v>
      </c>
      <c r="R36" s="291">
        <v>0</v>
      </c>
      <c r="S36" s="291">
        <v>10.199999999999999</v>
      </c>
      <c r="T36" s="291">
        <v>-4.2</v>
      </c>
      <c r="U36" s="291">
        <v>9.4</v>
      </c>
      <c r="V36" s="291">
        <v>16.600000000000001</v>
      </c>
      <c r="W36" s="291">
        <v>0</v>
      </c>
      <c r="X36" s="291">
        <v>0</v>
      </c>
      <c r="Y36" s="447"/>
      <c r="Z36" s="303"/>
      <c r="AA36" s="279">
        <f>G36-Q36</f>
        <v>0</v>
      </c>
      <c r="AB36" s="279">
        <f t="shared" ref="AB36:AB38" si="47">H36-R36</f>
        <v>0</v>
      </c>
      <c r="AC36" s="279">
        <f t="shared" ref="AC36:AC38" si="48">I36-S36</f>
        <v>0</v>
      </c>
      <c r="AD36" s="279">
        <f t="shared" ref="AD36:AD38" si="49">J36-T36</f>
        <v>0</v>
      </c>
      <c r="AE36" s="279">
        <f t="shared" ref="AE36:AE38" si="50">K36-U36</f>
        <v>0</v>
      </c>
      <c r="AF36" s="279">
        <f t="shared" ref="AF36:AF38" si="51">L36-V36</f>
        <v>3.7240805346829831E-2</v>
      </c>
      <c r="AG36" s="367">
        <f t="shared" ref="AG36:AG38" si="52">M36-W36</f>
        <v>6.6623061932149277</v>
      </c>
      <c r="AH36" s="279">
        <f t="shared" ref="AH36:AI38" si="53">N36-X36</f>
        <v>0</v>
      </c>
      <c r="AI36" s="279">
        <f t="shared" si="53"/>
        <v>0</v>
      </c>
      <c r="AJ36" s="300"/>
      <c r="AK36" s="304" t="s">
        <v>250</v>
      </c>
      <c r="AM36" s="287" t="s">
        <v>219</v>
      </c>
    </row>
    <row r="37" spans="2:40" s="222" customFormat="1">
      <c r="B37" s="221"/>
      <c r="C37" s="294"/>
      <c r="D37" s="226" t="s">
        <v>67</v>
      </c>
      <c r="E37" s="295"/>
      <c r="F37" s="315"/>
      <c r="G37" s="296">
        <v>0.9</v>
      </c>
      <c r="H37" s="296">
        <v>0</v>
      </c>
      <c r="I37" s="296">
        <v>10.199999999999999</v>
      </c>
      <c r="J37" s="296">
        <v>-4.2</v>
      </c>
      <c r="K37" s="296">
        <f>K36</f>
        <v>9.4</v>
      </c>
      <c r="L37" s="296">
        <f t="shared" ref="L37:N37" si="54">L36</f>
        <v>16.637240805346831</v>
      </c>
      <c r="M37" s="296">
        <f t="shared" si="54"/>
        <v>6.6623061932149277</v>
      </c>
      <c r="N37" s="296">
        <f t="shared" si="54"/>
        <v>0</v>
      </c>
      <c r="O37" s="452"/>
      <c r="P37" s="311"/>
      <c r="Q37" s="296">
        <f t="shared" ref="Q37:X37" si="55">SUM(Q36)</f>
        <v>0.9</v>
      </c>
      <c r="R37" s="296">
        <f t="shared" si="55"/>
        <v>0</v>
      </c>
      <c r="S37" s="296">
        <f t="shared" si="55"/>
        <v>10.199999999999999</v>
      </c>
      <c r="T37" s="296">
        <f t="shared" si="55"/>
        <v>-4.2</v>
      </c>
      <c r="U37" s="296">
        <f t="shared" si="55"/>
        <v>9.4</v>
      </c>
      <c r="V37" s="296">
        <f t="shared" si="55"/>
        <v>16.600000000000001</v>
      </c>
      <c r="W37" s="296">
        <f t="shared" si="55"/>
        <v>0</v>
      </c>
      <c r="X37" s="296">
        <f t="shared" si="55"/>
        <v>0</v>
      </c>
      <c r="Y37" s="448"/>
      <c r="Z37" s="297"/>
      <c r="AA37" s="279">
        <f>G37-Q37</f>
        <v>0</v>
      </c>
      <c r="AB37" s="279">
        <f t="shared" si="47"/>
        <v>0</v>
      </c>
      <c r="AC37" s="279">
        <f t="shared" si="48"/>
        <v>0</v>
      </c>
      <c r="AD37" s="279">
        <f t="shared" si="49"/>
        <v>0</v>
      </c>
      <c r="AE37" s="279">
        <f t="shared" si="50"/>
        <v>0</v>
      </c>
      <c r="AF37" s="279">
        <f t="shared" si="51"/>
        <v>3.7240805346829831E-2</v>
      </c>
      <c r="AG37" s="279">
        <f t="shared" si="52"/>
        <v>6.6623061932149277</v>
      </c>
      <c r="AH37" s="279">
        <f t="shared" si="53"/>
        <v>0</v>
      </c>
      <c r="AI37" s="279">
        <f t="shared" si="53"/>
        <v>0</v>
      </c>
      <c r="AJ37" s="300"/>
      <c r="AK37" s="300"/>
      <c r="AM37" s="322" t="s">
        <v>121</v>
      </c>
      <c r="AN37" s="294"/>
    </row>
    <row r="38" spans="2:40" s="222" customFormat="1" ht="15.75">
      <c r="B38" s="221">
        <v>16</v>
      </c>
      <c r="C38" s="323" t="s">
        <v>218</v>
      </c>
      <c r="D38" s="324" t="s">
        <v>1</v>
      </c>
      <c r="E38" s="325"/>
      <c r="F38" s="326"/>
      <c r="G38" s="327">
        <f t="shared" ref="G38:K38" si="56">G18+G23+G28+G31+G34-G37</f>
        <v>358.64563767953217</v>
      </c>
      <c r="H38" s="327">
        <f t="shared" si="56"/>
        <v>340.19650000000001</v>
      </c>
      <c r="I38" s="327">
        <f t="shared" si="56"/>
        <v>285.72790000000003</v>
      </c>
      <c r="J38" s="327">
        <f t="shared" si="56"/>
        <v>282.73260000000005</v>
      </c>
      <c r="K38" s="327">
        <f t="shared" si="56"/>
        <v>205.25398144661744</v>
      </c>
      <c r="L38" s="327">
        <f t="shared" ref="L38:N38" si="57">L18+L23+L28+L34-L37</f>
        <v>196.72175978928954</v>
      </c>
      <c r="M38" s="327">
        <f>M18+M23+M28+M34-M37</f>
        <v>239.03448584146065</v>
      </c>
      <c r="N38" s="327">
        <f t="shared" si="57"/>
        <v>220.53686949135579</v>
      </c>
      <c r="O38" s="394">
        <f>N38*1.03</f>
        <v>227.15297557609648</v>
      </c>
      <c r="P38" s="243"/>
      <c r="Q38" s="327">
        <f t="shared" ref="Q38:X38" si="58">Q18+Q23+Q28+Q31+Q34-Q37</f>
        <v>358.64563767953217</v>
      </c>
      <c r="R38" s="327">
        <f t="shared" si="58"/>
        <v>340.19650000000001</v>
      </c>
      <c r="S38" s="327">
        <f t="shared" si="58"/>
        <v>285.72790000000003</v>
      </c>
      <c r="T38" s="327">
        <f>T18+T23+T28+T31+T34-T37</f>
        <v>282.73260000000005</v>
      </c>
      <c r="U38" s="327">
        <f t="shared" si="58"/>
        <v>210.74339999999998</v>
      </c>
      <c r="V38" s="327">
        <f>V18+V23+V28+V31+V34-V37</f>
        <v>189.05960000000002</v>
      </c>
      <c r="W38" s="327">
        <f t="shared" si="58"/>
        <v>247.02010000000001</v>
      </c>
      <c r="X38" s="327">
        <f t="shared" si="58"/>
        <v>222.76600000000002</v>
      </c>
      <c r="Y38" s="327">
        <f>X38*(1+(Y11-X11)/X11)</f>
        <v>229.47774461979918</v>
      </c>
      <c r="Z38" s="328"/>
      <c r="AA38" s="279">
        <f>G38-Q38</f>
        <v>0</v>
      </c>
      <c r="AB38" s="279">
        <f t="shared" si="47"/>
        <v>0</v>
      </c>
      <c r="AC38" s="279">
        <f t="shared" si="48"/>
        <v>0</v>
      </c>
      <c r="AD38" s="279">
        <f t="shared" si="49"/>
        <v>0</v>
      </c>
      <c r="AE38" s="279">
        <f t="shared" si="50"/>
        <v>-5.489418553382535</v>
      </c>
      <c r="AF38" s="279">
        <f t="shared" si="51"/>
        <v>7.6621597892895181</v>
      </c>
      <c r="AG38" s="367">
        <f t="shared" si="52"/>
        <v>-7.985614158539363</v>
      </c>
      <c r="AH38" s="279">
        <f t="shared" si="53"/>
        <v>-2.2291305086442321</v>
      </c>
      <c r="AI38" s="279">
        <f t="shared" si="53"/>
        <v>-2.3247690437027018</v>
      </c>
      <c r="AJ38" s="300"/>
      <c r="AK38" s="300"/>
      <c r="AM38" s="300"/>
    </row>
    <row r="39" spans="2:40" s="227" customFormat="1" ht="7.5" customHeight="1">
      <c r="B39" s="221"/>
      <c r="C39" s="329"/>
      <c r="D39" s="220"/>
      <c r="E39" s="219"/>
      <c r="F39" s="330"/>
      <c r="G39" s="331"/>
      <c r="H39" s="331"/>
      <c r="I39" s="331"/>
      <c r="J39" s="375"/>
      <c r="K39" s="402"/>
      <c r="L39" s="402"/>
      <c r="M39" s="402"/>
      <c r="N39" s="402"/>
      <c r="O39" s="395"/>
      <c r="P39" s="243"/>
      <c r="Q39" s="331"/>
      <c r="R39" s="331"/>
      <c r="S39" s="331"/>
      <c r="T39" s="331"/>
      <c r="U39" s="331"/>
      <c r="V39" s="331"/>
      <c r="W39" s="331"/>
      <c r="X39" s="331"/>
      <c r="Y39" s="331"/>
      <c r="Z39" s="328"/>
      <c r="AA39" s="332"/>
      <c r="AB39" s="331"/>
      <c r="AC39" s="331"/>
      <c r="AD39" s="331"/>
      <c r="AE39" s="331"/>
      <c r="AF39" s="331"/>
      <c r="AG39" s="331"/>
      <c r="AH39" s="331"/>
      <c r="AI39" s="331"/>
      <c r="AJ39" s="301"/>
      <c r="AK39" s="301"/>
      <c r="AM39" s="301"/>
    </row>
    <row r="40" spans="2:40" s="227" customFormat="1" ht="16.5" customHeight="1">
      <c r="B40" s="221">
        <v>17</v>
      </c>
      <c r="C40" s="323" t="s">
        <v>191</v>
      </c>
      <c r="D40" s="324" t="s">
        <v>66</v>
      </c>
      <c r="E40" s="325"/>
      <c r="F40" s="326"/>
      <c r="G40" s="333">
        <v>368.53540000000004</v>
      </c>
      <c r="H40" s="333">
        <v>336.25581960106302</v>
      </c>
      <c r="I40" s="333">
        <v>294.73477873999997</v>
      </c>
      <c r="J40" s="333">
        <v>298.54683441662803</v>
      </c>
      <c r="K40" s="333">
        <v>211.548</v>
      </c>
      <c r="L40" s="333"/>
      <c r="M40" s="333"/>
      <c r="N40" s="333"/>
      <c r="O40" s="335"/>
      <c r="P40" s="243"/>
      <c r="Q40" s="333">
        <v>368.32850175128999</v>
      </c>
      <c r="R40" s="333">
        <v>336.26672277000011</v>
      </c>
      <c r="S40" s="333">
        <v>295.3185798400001</v>
      </c>
      <c r="T40" s="333">
        <v>298.47357782999995</v>
      </c>
      <c r="U40" s="333"/>
      <c r="V40" s="333"/>
      <c r="W40" s="333"/>
      <c r="X40" s="333"/>
      <c r="Y40" s="333"/>
      <c r="Z40" s="334"/>
      <c r="AA40" s="335"/>
      <c r="AB40" s="333"/>
      <c r="AC40" s="333"/>
      <c r="AD40" s="333"/>
      <c r="AE40" s="333"/>
      <c r="AF40" s="333"/>
      <c r="AG40" s="333"/>
      <c r="AH40" s="333"/>
      <c r="AI40" s="333"/>
      <c r="AJ40" s="301"/>
      <c r="AK40" s="301"/>
      <c r="AM40" s="301"/>
    </row>
    <row r="41" spans="2:40" s="227" customFormat="1" ht="12.75" customHeight="1">
      <c r="B41" s="221"/>
      <c r="C41" s="329"/>
      <c r="D41" s="220"/>
      <c r="E41" s="219"/>
      <c r="F41" s="330"/>
      <c r="G41" s="331"/>
      <c r="H41" s="331"/>
      <c r="I41" s="331"/>
      <c r="J41" s="331"/>
      <c r="K41" s="331"/>
      <c r="L41" s="331"/>
      <c r="M41" s="331"/>
      <c r="N41" s="331"/>
      <c r="O41" s="332"/>
      <c r="P41" s="243"/>
      <c r="Q41" s="331"/>
      <c r="R41" s="331"/>
      <c r="S41" s="331"/>
      <c r="T41" s="331"/>
      <c r="U41" s="331"/>
      <c r="V41" s="331"/>
      <c r="W41" s="331"/>
      <c r="X41" s="331"/>
      <c r="Y41" s="331"/>
      <c r="Z41" s="328"/>
      <c r="AA41" s="332"/>
      <c r="AB41" s="331"/>
      <c r="AC41" s="331"/>
      <c r="AD41" s="331"/>
      <c r="AE41" s="331"/>
      <c r="AF41" s="331"/>
      <c r="AG41" s="331"/>
      <c r="AH41" s="331"/>
      <c r="AI41" s="331"/>
      <c r="AJ41" s="301"/>
      <c r="AK41" s="301"/>
      <c r="AM41" s="301"/>
    </row>
    <row r="42" spans="2:40" s="227" customFormat="1" ht="48.75" customHeight="1">
      <c r="B42" s="221">
        <v>18</v>
      </c>
      <c r="C42" s="336" t="s">
        <v>171</v>
      </c>
      <c r="D42" s="337" t="s">
        <v>172</v>
      </c>
      <c r="E42" s="338" t="s">
        <v>25</v>
      </c>
      <c r="F42" s="339" t="s">
        <v>168</v>
      </c>
      <c r="G42" s="340">
        <f>G40-G38</f>
        <v>9.8897623204678666</v>
      </c>
      <c r="H42" s="340">
        <f t="shared" ref="H42:J42" si="59">H40-H38</f>
        <v>-3.9406803989369905</v>
      </c>
      <c r="I42" s="340">
        <f t="shared" si="59"/>
        <v>9.0068787399999337</v>
      </c>
      <c r="J42" s="340">
        <f t="shared" si="59"/>
        <v>15.814234416627983</v>
      </c>
      <c r="K42" s="340">
        <f>K40-K38</f>
        <v>6.294018553382557</v>
      </c>
      <c r="L42" s="340" t="s">
        <v>234</v>
      </c>
      <c r="M42" s="340" t="s">
        <v>234</v>
      </c>
      <c r="N42" s="340" t="s">
        <v>234</v>
      </c>
      <c r="O42" s="396" t="s">
        <v>234</v>
      </c>
      <c r="P42" s="321"/>
      <c r="Q42" s="340">
        <v>9.6828640717578196</v>
      </c>
      <c r="R42" s="340">
        <v>-3.9297772299998996</v>
      </c>
      <c r="S42" s="340">
        <v>9.5906798400000639</v>
      </c>
      <c r="T42" s="340">
        <v>15.740977829999906</v>
      </c>
      <c r="U42" s="340" t="s">
        <v>234</v>
      </c>
      <c r="V42" s="340" t="s">
        <v>234</v>
      </c>
      <c r="W42" s="340" t="s">
        <v>234</v>
      </c>
      <c r="X42" s="340" t="s">
        <v>234</v>
      </c>
      <c r="Y42" s="343"/>
      <c r="Z42" s="341"/>
      <c r="AA42" s="342"/>
      <c r="AB42" s="343"/>
      <c r="AC42" s="343"/>
      <c r="AD42" s="343"/>
      <c r="AE42" s="343"/>
      <c r="AF42" s="343"/>
      <c r="AG42" s="343"/>
      <c r="AH42" s="343"/>
      <c r="AI42" s="464"/>
      <c r="AJ42" s="463"/>
      <c r="AK42" s="301"/>
      <c r="AM42" s="344"/>
    </row>
    <row r="43" spans="2:40" s="227" customFormat="1" ht="40.5" customHeight="1">
      <c r="B43" s="221"/>
      <c r="C43" s="228"/>
      <c r="D43" s="221"/>
      <c r="E43" s="345"/>
      <c r="F43" s="330"/>
      <c r="G43" s="331"/>
      <c r="H43" s="331"/>
      <c r="I43" s="331"/>
      <c r="J43" s="331"/>
      <c r="K43" s="331"/>
      <c r="L43" s="331"/>
      <c r="M43" s="331"/>
      <c r="N43" s="331"/>
      <c r="O43" s="331"/>
      <c r="P43" s="243"/>
      <c r="Q43" s="331"/>
      <c r="R43" s="331"/>
      <c r="S43" s="331"/>
      <c r="T43" s="331"/>
      <c r="U43" s="331"/>
      <c r="V43" s="331"/>
      <c r="W43" s="331"/>
      <c r="X43" s="331"/>
      <c r="Y43" s="331"/>
      <c r="Z43" s="328"/>
      <c r="AA43" s="332"/>
      <c r="AB43" s="331"/>
      <c r="AC43" s="331"/>
      <c r="AD43" s="331"/>
      <c r="AE43" s="331"/>
      <c r="AF43" s="331"/>
      <c r="AG43" s="331"/>
      <c r="AH43" s="331"/>
      <c r="AI43" s="346"/>
      <c r="AJ43" s="228"/>
      <c r="AK43" s="301"/>
      <c r="AL43" s="228"/>
      <c r="AM43" s="228"/>
      <c r="AN43" s="228"/>
    </row>
    <row r="44" spans="2:40" s="227" customFormat="1" ht="17.25" customHeight="1">
      <c r="B44" s="221"/>
      <c r="C44" s="238" t="s">
        <v>191</v>
      </c>
      <c r="D44" s="239" t="s">
        <v>106</v>
      </c>
      <c r="E44" s="240"/>
      <c r="F44" s="241"/>
      <c r="G44" s="347"/>
      <c r="H44" s="347"/>
      <c r="I44" s="347"/>
      <c r="J44" s="347"/>
      <c r="K44" s="347"/>
      <c r="L44" s="347"/>
      <c r="M44" s="347"/>
      <c r="N44" s="347"/>
      <c r="O44" s="347"/>
      <c r="P44" s="243"/>
      <c r="Q44" s="347"/>
      <c r="R44" s="347"/>
      <c r="S44" s="347"/>
      <c r="T44" s="347"/>
      <c r="U44" s="347"/>
      <c r="V44" s="347"/>
      <c r="W44" s="347"/>
      <c r="X44" s="347"/>
      <c r="Y44" s="333"/>
      <c r="Z44" s="334"/>
      <c r="AA44" s="335"/>
      <c r="AB44" s="333"/>
      <c r="AC44" s="333"/>
      <c r="AD44" s="333"/>
      <c r="AE44" s="333"/>
      <c r="AF44" s="333"/>
      <c r="AG44" s="333"/>
      <c r="AH44" s="333"/>
      <c r="AI44" s="348"/>
      <c r="AK44" s="301"/>
      <c r="AM44" s="228"/>
    </row>
    <row r="45" spans="2:40" s="227" customFormat="1" ht="20.25" customHeight="1">
      <c r="B45" s="221"/>
      <c r="C45" s="329"/>
      <c r="D45" s="228"/>
      <c r="E45" s="219"/>
      <c r="F45" s="330"/>
      <c r="G45" s="331"/>
      <c r="H45" s="331"/>
      <c r="I45" s="331"/>
      <c r="J45" s="331"/>
      <c r="K45" s="331"/>
      <c r="L45" s="331"/>
      <c r="M45" s="331"/>
      <c r="N45" s="331"/>
      <c r="O45" s="331"/>
      <c r="P45" s="243"/>
      <c r="Q45" s="331"/>
      <c r="R45" s="331"/>
      <c r="S45" s="331"/>
      <c r="T45" s="331"/>
      <c r="U45" s="331"/>
      <c r="V45" s="331"/>
      <c r="W45" s="331"/>
      <c r="X45" s="331"/>
      <c r="Y45" s="331"/>
      <c r="Z45" s="328"/>
      <c r="AA45" s="332"/>
      <c r="AB45" s="331"/>
      <c r="AC45" s="331"/>
      <c r="AD45" s="331"/>
      <c r="AE45" s="331"/>
      <c r="AF45" s="331"/>
      <c r="AG45" s="331"/>
      <c r="AH45" s="331"/>
      <c r="AI45" s="346"/>
      <c r="AK45" s="301"/>
      <c r="AM45" s="228"/>
    </row>
    <row r="46" spans="2:40" s="227" customFormat="1" ht="15" customHeight="1">
      <c r="B46" s="221">
        <v>19</v>
      </c>
      <c r="C46" s="329" t="s">
        <v>107</v>
      </c>
      <c r="D46" s="228" t="s">
        <v>115</v>
      </c>
      <c r="E46" s="219"/>
      <c r="F46" s="330"/>
      <c r="G46" s="349">
        <v>14.44148268</v>
      </c>
      <c r="H46" s="349">
        <v>10.748841019999999</v>
      </c>
      <c r="I46" s="349">
        <v>13.421820439999999</v>
      </c>
      <c r="J46" s="349">
        <v>19.694143499999996</v>
      </c>
      <c r="K46" s="331"/>
      <c r="L46" s="331"/>
      <c r="M46" s="331"/>
      <c r="N46" s="331"/>
      <c r="O46" s="331"/>
      <c r="P46" s="243"/>
      <c r="Q46" s="349">
        <v>14.44148268</v>
      </c>
      <c r="R46" s="349">
        <v>10.748841019999999</v>
      </c>
      <c r="S46" s="349">
        <v>13.421820439999999</v>
      </c>
      <c r="T46" s="349">
        <v>19.7</v>
      </c>
      <c r="U46" s="349"/>
      <c r="V46" s="331"/>
      <c r="W46" s="331"/>
      <c r="X46" s="331"/>
      <c r="Y46" s="331"/>
      <c r="Z46" s="328"/>
      <c r="AA46" s="332"/>
      <c r="AB46" s="331"/>
      <c r="AC46" s="331"/>
      <c r="AD46" s="331"/>
      <c r="AE46" s="331"/>
      <c r="AF46" s="331"/>
      <c r="AG46" s="331"/>
      <c r="AH46" s="331"/>
      <c r="AI46" s="346"/>
      <c r="AK46" s="301"/>
      <c r="AM46" s="228"/>
    </row>
    <row r="47" spans="2:40" s="227" customFormat="1" ht="15" customHeight="1">
      <c r="B47" s="221">
        <v>20</v>
      </c>
      <c r="C47" s="329" t="s">
        <v>108</v>
      </c>
      <c r="D47" s="228" t="s">
        <v>115</v>
      </c>
      <c r="E47" s="219"/>
      <c r="F47" s="330"/>
      <c r="G47" s="349">
        <v>16.990505349999999</v>
      </c>
      <c r="H47" s="349">
        <v>24.6098681</v>
      </c>
      <c r="I47" s="349">
        <v>30.872620260000001</v>
      </c>
      <c r="J47" s="349">
        <v>38.777065050000004</v>
      </c>
      <c r="K47" s="331"/>
      <c r="L47" s="331"/>
      <c r="M47" s="331"/>
      <c r="N47" s="331"/>
      <c r="O47" s="331"/>
      <c r="P47" s="243"/>
      <c r="Q47" s="349">
        <v>16.990505349999999</v>
      </c>
      <c r="R47" s="349">
        <v>24.6098681</v>
      </c>
      <c r="S47" s="349">
        <v>30.872620260000001</v>
      </c>
      <c r="T47" s="349">
        <v>38.777065050000004</v>
      </c>
      <c r="U47" s="349"/>
      <c r="V47" s="331"/>
      <c r="W47" s="331"/>
      <c r="X47" s="331"/>
      <c r="Y47" s="331"/>
      <c r="Z47" s="328"/>
      <c r="AA47" s="332"/>
      <c r="AB47" s="331"/>
      <c r="AC47" s="331"/>
      <c r="AD47" s="331"/>
      <c r="AE47" s="331"/>
      <c r="AF47" s="331"/>
      <c r="AG47" s="331"/>
      <c r="AH47" s="331"/>
      <c r="AI47" s="346"/>
      <c r="AK47" s="301"/>
      <c r="AM47" s="228"/>
    </row>
    <row r="48" spans="2:40" s="227" customFormat="1" ht="15" customHeight="1">
      <c r="B48" s="221">
        <v>21</v>
      </c>
      <c r="C48" s="329" t="s">
        <v>116</v>
      </c>
      <c r="D48" s="228" t="s">
        <v>117</v>
      </c>
      <c r="E48" s="219"/>
      <c r="F48" s="330"/>
      <c r="G48" s="349">
        <v>15.093</v>
      </c>
      <c r="H48" s="349">
        <v>6.6000000000000227</v>
      </c>
      <c r="I48" s="349">
        <v>9.2080171499999999</v>
      </c>
      <c r="J48" s="349">
        <v>15.3</v>
      </c>
      <c r="K48" s="331"/>
      <c r="L48" s="331"/>
      <c r="M48" s="331"/>
      <c r="N48" s="331"/>
      <c r="O48" s="331"/>
      <c r="P48" s="243"/>
      <c r="Q48" s="349">
        <v>14.923853960000002</v>
      </c>
      <c r="R48" s="349">
        <v>6.6000000000000227</v>
      </c>
      <c r="S48" s="349">
        <v>9.2080171499999999</v>
      </c>
      <c r="T48" s="349">
        <v>15.3</v>
      </c>
      <c r="U48" s="349"/>
      <c r="V48" s="331"/>
      <c r="W48" s="331"/>
      <c r="X48" s="331"/>
      <c r="Y48" s="331"/>
      <c r="Z48" s="328"/>
      <c r="AA48" s="332"/>
      <c r="AB48" s="331"/>
      <c r="AC48" s="331"/>
      <c r="AD48" s="331"/>
      <c r="AE48" s="331"/>
      <c r="AF48" s="331"/>
      <c r="AG48" s="331"/>
      <c r="AH48" s="331"/>
      <c r="AI48" s="346"/>
      <c r="AK48" s="301"/>
      <c r="AM48" s="228"/>
    </row>
    <row r="49" spans="1:39" s="227" customFormat="1" ht="15" customHeight="1">
      <c r="B49" s="221">
        <v>22</v>
      </c>
      <c r="C49" s="329" t="s">
        <v>111</v>
      </c>
      <c r="D49" s="228" t="s">
        <v>112</v>
      </c>
      <c r="E49" s="219"/>
      <c r="F49" s="330"/>
      <c r="G49" s="349">
        <v>42.781217310000009</v>
      </c>
      <c r="H49" s="349">
        <v>40.040919819999999</v>
      </c>
      <c r="I49" s="349">
        <v>38.223253360000001</v>
      </c>
      <c r="J49" s="349">
        <v>31.81</v>
      </c>
      <c r="K49" s="331"/>
      <c r="L49" s="331"/>
      <c r="M49" s="331"/>
      <c r="N49" s="331"/>
      <c r="O49" s="331"/>
      <c r="P49" s="243"/>
      <c r="Q49" s="349">
        <v>42.781217310000009</v>
      </c>
      <c r="R49" s="349">
        <v>40.040919819999999</v>
      </c>
      <c r="S49" s="349">
        <v>38.223253360000001</v>
      </c>
      <c r="T49" s="349">
        <v>31.81</v>
      </c>
      <c r="U49" s="349"/>
      <c r="V49" s="331"/>
      <c r="W49" s="331"/>
      <c r="X49" s="331"/>
      <c r="Y49" s="331"/>
      <c r="Z49" s="328"/>
      <c r="AA49" s="350"/>
      <c r="AB49" s="351"/>
      <c r="AC49" s="351"/>
      <c r="AD49" s="351"/>
      <c r="AE49" s="351"/>
      <c r="AF49" s="351"/>
      <c r="AG49" s="351"/>
      <c r="AH49" s="351"/>
      <c r="AI49" s="352"/>
      <c r="AK49" s="301"/>
      <c r="AM49" s="228"/>
    </row>
    <row r="50" spans="1:39" s="227" customFormat="1" ht="15" customHeight="1">
      <c r="B50" s="221">
        <v>23</v>
      </c>
      <c r="C50" s="329" t="s">
        <v>113</v>
      </c>
      <c r="D50" s="228" t="s">
        <v>114</v>
      </c>
      <c r="E50" s="219"/>
      <c r="F50" s="330"/>
      <c r="G50" s="349">
        <v>8.5790520512900006</v>
      </c>
      <c r="H50" s="349">
        <v>11.65801836</v>
      </c>
      <c r="I50" s="349">
        <v>11.2633828</v>
      </c>
      <c r="J50" s="349">
        <v>8.8000000000000007</v>
      </c>
      <c r="K50" s="331"/>
      <c r="L50" s="331"/>
      <c r="M50" s="331"/>
      <c r="N50" s="331"/>
      <c r="O50" s="331"/>
      <c r="P50" s="243"/>
      <c r="Q50" s="349">
        <v>8.5790520512900006</v>
      </c>
      <c r="R50" s="349">
        <v>11.65801836</v>
      </c>
      <c r="S50" s="349">
        <v>11.2633828</v>
      </c>
      <c r="T50" s="349">
        <v>8.8000000000000007</v>
      </c>
      <c r="U50" s="349"/>
      <c r="V50" s="331"/>
      <c r="W50" s="331"/>
      <c r="X50" s="331"/>
      <c r="Y50" s="331"/>
      <c r="Z50" s="328"/>
      <c r="AA50" s="332"/>
      <c r="AB50" s="331"/>
      <c r="AC50" s="331"/>
      <c r="AD50" s="331"/>
      <c r="AE50" s="331"/>
      <c r="AF50" s="331"/>
      <c r="AG50" s="331"/>
      <c r="AH50" s="331"/>
      <c r="AI50" s="346"/>
      <c r="AK50" s="301"/>
      <c r="AM50" s="228"/>
    </row>
    <row r="51" spans="1:39" s="227" customFormat="1" ht="16.5" customHeight="1">
      <c r="B51" s="221">
        <v>24</v>
      </c>
      <c r="C51" s="329" t="s">
        <v>109</v>
      </c>
      <c r="D51" s="228" t="s">
        <v>115</v>
      </c>
      <c r="E51" s="219"/>
      <c r="F51" s="330"/>
      <c r="G51" s="349">
        <v>137.11626737</v>
      </c>
      <c r="H51" s="349">
        <v>119.73627703000002</v>
      </c>
      <c r="I51" s="349">
        <v>95.971514280000093</v>
      </c>
      <c r="J51" s="349">
        <v>92.771280729999987</v>
      </c>
      <c r="K51" s="331"/>
      <c r="L51" s="331"/>
      <c r="M51" s="331"/>
      <c r="N51" s="331"/>
      <c r="O51" s="331"/>
      <c r="P51" s="243"/>
      <c r="Q51" s="349">
        <v>137.11626737</v>
      </c>
      <c r="R51" s="349">
        <v>119.73627703000002</v>
      </c>
      <c r="S51" s="349">
        <v>95.971514280000093</v>
      </c>
      <c r="T51" s="349">
        <v>92.771280729999987</v>
      </c>
      <c r="U51" s="349"/>
      <c r="V51" s="331"/>
      <c r="W51" s="331"/>
      <c r="X51" s="331"/>
      <c r="Y51" s="331"/>
      <c r="Z51" s="328"/>
      <c r="AA51" s="332"/>
      <c r="AB51" s="331"/>
      <c r="AC51" s="331"/>
      <c r="AD51" s="331"/>
      <c r="AE51" s="331"/>
      <c r="AF51" s="331"/>
      <c r="AG51" s="331"/>
      <c r="AH51" s="331"/>
      <c r="AI51" s="346"/>
      <c r="AK51" s="301"/>
      <c r="AM51" s="228"/>
    </row>
    <row r="52" spans="1:39" s="227" customFormat="1" ht="18" customHeight="1">
      <c r="B52" s="221">
        <v>25</v>
      </c>
      <c r="C52" s="329" t="s">
        <v>110</v>
      </c>
      <c r="D52" s="228" t="s">
        <v>115</v>
      </c>
      <c r="E52" s="219"/>
      <c r="F52" s="330"/>
      <c r="G52" s="349">
        <v>133.49612303000001</v>
      </c>
      <c r="H52" s="349">
        <v>122.87279844000003</v>
      </c>
      <c r="I52" s="349">
        <v>96.357971550000002</v>
      </c>
      <c r="J52" s="349">
        <v>91.321088549999956</v>
      </c>
      <c r="K52" s="331"/>
      <c r="L52" s="331"/>
      <c r="M52" s="331"/>
      <c r="N52" s="331"/>
      <c r="O52" s="331"/>
      <c r="P52" s="243"/>
      <c r="Q52" s="349">
        <v>133.49612303000001</v>
      </c>
      <c r="R52" s="349">
        <v>122.87279844000003</v>
      </c>
      <c r="S52" s="349">
        <v>96.357971550000002</v>
      </c>
      <c r="T52" s="349">
        <v>91.321088549999956</v>
      </c>
      <c r="U52" s="349"/>
      <c r="V52" s="331"/>
      <c r="W52" s="331"/>
      <c r="X52" s="331"/>
      <c r="Y52" s="331"/>
      <c r="Z52" s="328"/>
      <c r="AA52" s="353"/>
      <c r="AB52" s="354"/>
      <c r="AC52" s="354"/>
      <c r="AD52" s="354"/>
      <c r="AE52" s="354"/>
      <c r="AF52" s="354"/>
      <c r="AG52" s="354"/>
      <c r="AH52" s="354"/>
      <c r="AI52" s="346"/>
      <c r="AK52" s="301"/>
      <c r="AM52" s="228"/>
    </row>
    <row r="53" spans="1:39" s="227" customFormat="1" ht="18" customHeight="1">
      <c r="B53" s="221">
        <v>26</v>
      </c>
      <c r="C53" s="329" t="s">
        <v>215</v>
      </c>
      <c r="D53" s="228" t="s">
        <v>115</v>
      </c>
      <c r="E53" s="219"/>
      <c r="F53" s="330"/>
      <c r="G53" s="349"/>
      <c r="H53" s="349"/>
      <c r="I53" s="349">
        <v>-0.63556864000000002</v>
      </c>
      <c r="J53" s="349"/>
      <c r="K53" s="331"/>
      <c r="L53" s="331"/>
      <c r="M53" s="331"/>
      <c r="N53" s="331"/>
      <c r="O53" s="331"/>
      <c r="P53" s="243"/>
      <c r="Q53" s="349"/>
      <c r="R53" s="349"/>
      <c r="S53" s="349">
        <v>-0.63556864000000002</v>
      </c>
      <c r="T53" s="349"/>
      <c r="U53" s="349"/>
      <c r="V53" s="331"/>
      <c r="W53" s="331"/>
      <c r="X53" s="331"/>
      <c r="Y53" s="331"/>
      <c r="Z53" s="328"/>
      <c r="AA53" s="353"/>
      <c r="AB53" s="354"/>
      <c r="AC53" s="354"/>
      <c r="AD53" s="354"/>
      <c r="AE53" s="354"/>
      <c r="AF53" s="354"/>
      <c r="AG53" s="354"/>
      <c r="AH53" s="354"/>
      <c r="AI53" s="355"/>
      <c r="AK53" s="301"/>
      <c r="AM53" s="228"/>
    </row>
    <row r="54" spans="1:39" s="227" customFormat="1" ht="17.25" customHeight="1">
      <c r="B54" s="221"/>
      <c r="C54" s="238"/>
      <c r="D54" s="239" t="s">
        <v>212</v>
      </c>
      <c r="E54" s="239"/>
      <c r="F54" s="239"/>
      <c r="G54" s="357">
        <f>SUM(G46:G53)</f>
        <v>368.49764779129004</v>
      </c>
      <c r="H54" s="357">
        <f t="shared" ref="H54:J54" si="60">SUM(H46:H53)</f>
        <v>336.26672277000011</v>
      </c>
      <c r="I54" s="357">
        <f t="shared" si="60"/>
        <v>294.68301120000012</v>
      </c>
      <c r="J54" s="357">
        <f t="shared" si="60"/>
        <v>298.47357782999995</v>
      </c>
      <c r="K54" s="239"/>
      <c r="L54" s="239"/>
      <c r="M54" s="239"/>
      <c r="N54" s="358"/>
      <c r="O54" s="358"/>
      <c r="P54" s="356"/>
      <c r="Q54" s="357">
        <v>368.32850175128999</v>
      </c>
      <c r="R54" s="357">
        <v>336.26672277000011</v>
      </c>
      <c r="S54" s="357">
        <v>294.68301120000012</v>
      </c>
      <c r="T54" s="357">
        <v>298.47357782999995</v>
      </c>
      <c r="U54" s="357"/>
      <c r="V54" s="239"/>
      <c r="W54" s="239"/>
      <c r="X54" s="358"/>
      <c r="Y54" s="429"/>
      <c r="Z54" s="328"/>
      <c r="AA54" s="353"/>
      <c r="AB54" s="354"/>
      <c r="AC54" s="354"/>
      <c r="AD54" s="354"/>
      <c r="AE54" s="354"/>
      <c r="AF54" s="354"/>
      <c r="AG54" s="354"/>
      <c r="AH54" s="354"/>
      <c r="AI54" s="355"/>
      <c r="AK54" s="344"/>
    </row>
    <row r="55" spans="1:39" s="227" customFormat="1" ht="15" customHeight="1">
      <c r="A55" s="359"/>
      <c r="B55" s="359"/>
      <c r="C55" s="282"/>
      <c r="D55" s="360"/>
      <c r="E55" s="361"/>
      <c r="F55" s="362"/>
      <c r="G55" s="363"/>
      <c r="H55" s="364"/>
      <c r="I55" s="363"/>
      <c r="J55" s="363"/>
      <c r="K55" s="363"/>
      <c r="L55" s="363"/>
      <c r="M55" s="363"/>
      <c r="N55" s="363"/>
      <c r="O55" s="363"/>
      <c r="P55" s="362"/>
      <c r="Q55" s="363"/>
      <c r="R55" s="364"/>
      <c r="S55" s="363"/>
      <c r="T55" s="363"/>
      <c r="U55" s="363"/>
      <c r="V55" s="363"/>
      <c r="W55" s="363"/>
      <c r="X55" s="363"/>
      <c r="Y55" s="363"/>
      <c r="Z55" s="363"/>
      <c r="AA55" s="363"/>
      <c r="AB55" s="363"/>
      <c r="AC55" s="363"/>
      <c r="AD55" s="331"/>
      <c r="AE55" s="331"/>
      <c r="AF55" s="331"/>
      <c r="AG55" s="331"/>
      <c r="AH55" s="331"/>
      <c r="AI55" s="331"/>
    </row>
    <row r="56" spans="1:39">
      <c r="C56" s="236"/>
      <c r="D56" s="236"/>
      <c r="E56" s="260"/>
      <c r="F56" s="261"/>
      <c r="G56" s="261"/>
      <c r="H56" s="261"/>
      <c r="I56" s="365"/>
      <c r="J56" s="261"/>
      <c r="K56" s="261"/>
      <c r="L56" s="261"/>
      <c r="M56" s="261"/>
      <c r="N56" s="261"/>
      <c r="O56" s="261"/>
      <c r="P56" s="261"/>
      <c r="Q56" s="236"/>
      <c r="R56" s="236"/>
      <c r="W56" s="236"/>
      <c r="X56" s="236"/>
      <c r="Y56" s="236"/>
      <c r="Z56" s="236"/>
      <c r="AA56" s="236"/>
      <c r="AB56" s="236"/>
      <c r="AC56" s="236"/>
      <c r="AD56" s="236"/>
      <c r="AE56" s="236"/>
      <c r="AF56" s="236"/>
      <c r="AG56" s="236"/>
      <c r="AH56" s="236"/>
      <c r="AI56" s="236"/>
    </row>
    <row r="58" spans="1:39">
      <c r="I58" s="366"/>
    </row>
  </sheetData>
  <mergeCells count="2">
    <mergeCell ref="F6:N6"/>
    <mergeCell ref="Q6:Z6"/>
  </mergeCells>
  <pageMargins left="0.70866141732283472" right="0.70866141732283472" top="0.74803149606299213" bottom="0.74803149606299213" header="0.31496062992125984" footer="0.31496062992125984"/>
  <pageSetup paperSize="8" scale="72"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 sqref="C1"/>
    </sheetView>
  </sheetViews>
  <sheetFormatPr defaultRowHeight="15"/>
  <cols>
    <col min="3" max="3" width="21.7109375" bestFit="1" customWidth="1"/>
  </cols>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GTO Multi Year MAR</vt:lpstr>
      <vt:lpstr>GSO Multi Year MAR</vt:lpstr>
      <vt:lpstr>Sheet1</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2018-05-17T08:28:39Z</cp:lastPrinted>
  <dcterms:created xsi:type="dcterms:W3CDTF">2015-04-07T12:10:32Z</dcterms:created>
  <dcterms:modified xsi:type="dcterms:W3CDTF">2018-05-21T11:03:20Z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1369616606</vt:i4>
  </property>
  <property fmtid="{D5CDD505-2E9C-101B-9397-08002B2CF9AE}" pid="3" name="_NewReviewCycle">
    <vt:lpwstr/>
  </property>
  <property fmtid="{D5CDD505-2E9C-101B-9397-08002B2CF9AE}" pid="4" name="_EmailSubject">
    <vt:lpwstr>GT Charge Setting- MAR Forecast</vt:lpwstr>
  </property>
  <property fmtid="{D5CDD505-2E9C-101B-9397-08002B2CF9AE}" pid="5" name="_AuthorEmail">
    <vt:lpwstr>Alexandra.Cook@nationalgrid.com</vt:lpwstr>
  </property>
  <property fmtid="{D5CDD505-2E9C-101B-9397-08002B2CF9AE}" pid="6" name="_AuthorEmailDisplayName">
    <vt:lpwstr>Cook, Alexandra</vt:lpwstr>
  </property>
  <property fmtid="{D5CDD505-2E9C-101B-9397-08002B2CF9AE}" pid="7" name="_PreviousAdHocReviewCycleID">
    <vt:i4>1962099997</vt:i4>
  </property>
  <property fmtid="{D5CDD505-2E9C-101B-9397-08002B2CF9AE}" pid="8" name="_ReviewingToolsShownOnce">
    <vt:lpwstr/>
  </property>
</Properties>
</file>